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jecuciÛn Trimestral 2019" sheetId="1" r:id="rId4"/>
  </sheets>
  <definedNames/>
  <calcPr/>
  <extLst>
    <ext uri="GoogleSheetsCustomDataVersion1">
      <go:sheetsCustomData xmlns:go="http://customooxmlschemas.google.com/" r:id="rId5" roundtripDataSignature="AMtx7mhtP0TtEXB2jkhU6YuTbNHWPRFlNQ=="/>
    </ext>
  </extLst>
</workbook>
</file>

<file path=xl/sharedStrings.xml><?xml version="1.0" encoding="utf-8"?>
<sst xmlns="http://schemas.openxmlformats.org/spreadsheetml/2006/main" count="83" uniqueCount="71">
  <si>
    <t>EJECUCIÓN TRIMESTRAL DE PÉRDIDAS Y GANANCIAS 2020 (edición Julio 2021)</t>
  </si>
  <si>
    <r>
      <rPr>
        <rFont val="Arial"/>
        <b/>
        <color theme="1"/>
        <sz val="10.0"/>
      </rPr>
      <t xml:space="preserve">EJECUCIÓN TRIMESTRAL DE PÉRDIDAS Y GANANCIAS 2019 </t>
    </r>
    <r>
      <rPr>
        <rFont val="Arial"/>
        <b/>
        <color theme="1"/>
        <sz val="8.0"/>
      </rPr>
      <t>(edición Febrero 2020)</t>
    </r>
  </si>
  <si>
    <t>Primer Trimestre</t>
  </si>
  <si>
    <t>Segundo Trimestre</t>
  </si>
  <si>
    <t>Tercer Trimestre</t>
  </si>
  <si>
    <t>Cuarto Trimestre</t>
  </si>
  <si>
    <t>Anual</t>
  </si>
  <si>
    <t>Presupuestado</t>
  </si>
  <si>
    <t>Realizado</t>
  </si>
  <si>
    <t>Diferencia</t>
  </si>
  <si>
    <t>1. Importe neto de la cifra de negocios.</t>
  </si>
  <si>
    <t>a) Ventas.</t>
  </si>
  <si>
    <t>a1) Ventas de mercadería</t>
  </si>
  <si>
    <t>a2) Ventas de Restauración</t>
  </si>
  <si>
    <t>a3) Descuentos sobre ventas por pronto pago</t>
  </si>
  <si>
    <t>a4) Devoluciones de ventas y operaciones similares</t>
  </si>
  <si>
    <t>a5) Rappels sobre ventas</t>
  </si>
  <si>
    <t>b) Prestaciones de servicios.</t>
  </si>
  <si>
    <t>b1) Venta Entradas</t>
  </si>
  <si>
    <t>b2) Otros ingresos</t>
  </si>
  <si>
    <t>4. Aprovisionamientos.</t>
  </si>
  <si>
    <t>a) Consumo de mercaderÌas.</t>
  </si>
  <si>
    <t>a1) Compras de mercaderÌas</t>
  </si>
  <si>
    <t>b) Consumo de materias primas y otras materias consumibles</t>
  </si>
  <si>
    <t>b1) Compras de materias primas</t>
  </si>
  <si>
    <t>b2) Compras de otros aprovisionamientos</t>
  </si>
  <si>
    <t>b7) Rappels por compras de materias primas</t>
  </si>
  <si>
    <t>5. Otros ingresos de explotación.</t>
  </si>
  <si>
    <t>b) Subvenciones de explotación incorporadas al resultado del ejercicio.</t>
  </si>
  <si>
    <t>6. Gastos de personal.</t>
  </si>
  <si>
    <t>a) Sueldos, salarios y asimilados.</t>
  </si>
  <si>
    <t>a1) Sueldos y salarios</t>
  </si>
  <si>
    <t>a2) Indemnizaciones</t>
  </si>
  <si>
    <t>b) Cargas sociales.</t>
  </si>
  <si>
    <t>b1) Seguridad Social a cargo de la empresa</t>
  </si>
  <si>
    <t>b2) Retribuciones a l/p mediante sistemas de aportación definida</t>
  </si>
  <si>
    <t>b3) Otros gastos sociales</t>
  </si>
  <si>
    <t>c) Provisiones.</t>
  </si>
  <si>
    <t>7. Otros gastos de explotación.</t>
  </si>
  <si>
    <t>a) Servicios exteriores.</t>
  </si>
  <si>
    <t>a1) Gastos en investigación y desarrollo del ejercicio</t>
  </si>
  <si>
    <t>a2) Arrendamientos</t>
  </si>
  <si>
    <t>a31) Cánon ayuntamientos</t>
  </si>
  <si>
    <t>a32) Cánon Cabildo</t>
  </si>
  <si>
    <t>a4) Reparaciones y conversación</t>
  </si>
  <si>
    <t>a5) Servicios profesionales independientes</t>
  </si>
  <si>
    <t>a6) Transportes</t>
  </si>
  <si>
    <t>a7) Primas de seguros</t>
  </si>
  <si>
    <t>a8) Servicios bancarios y similares</t>
  </si>
  <si>
    <t>a9) Publicidad, propaganda y relaciones p˙blicas</t>
  </si>
  <si>
    <t>a10) Suministros</t>
  </si>
  <si>
    <t>a11) Servicios de ETT</t>
  </si>
  <si>
    <t>a11) Servicios de Seguridad y Vigilancia</t>
  </si>
  <si>
    <t>a11) Servicios de LavanderÌa</t>
  </si>
  <si>
    <t>a11) Convenio Sociedad de Promoción Exterior</t>
  </si>
  <si>
    <t>a11) Convenio Crea Cultura Cabildo Lanzarote</t>
  </si>
  <si>
    <t>a11) Servicios Culturales</t>
  </si>
  <si>
    <t>a11) Otros servicios</t>
  </si>
  <si>
    <t>b) Tributos</t>
  </si>
  <si>
    <t>8. Amortización de inmovilizado.</t>
  </si>
  <si>
    <t>b) Amortización del inmovilizado material</t>
  </si>
  <si>
    <t>11. Deterioro y resultado por enajenaciones del inmovilizado.</t>
  </si>
  <si>
    <t>Otros resultados</t>
  </si>
  <si>
    <t>Gastos excepcionales</t>
  </si>
  <si>
    <t>Ingresos excepcionales</t>
  </si>
  <si>
    <t>A) RESULTADO DE EXPLOTACIÓN (1+2+3+4+5+6+7+8+9+10+11)</t>
  </si>
  <si>
    <t xml:space="preserve">D) RESULTADO DEL EJERCICIO </t>
  </si>
  <si>
    <t>* Los grupos 2,3,9,10 presentan valor 0.</t>
  </si>
  <si>
    <t xml:space="preserve">Centros de Arte, Cultura y Turismo. Cabildo de Lanzarote. </t>
  </si>
  <si>
    <t xml:space="preserve">Calle Triana, 38. Arrecife de Lanzarote. 35500 </t>
  </si>
  <si>
    <t xml:space="preserve">TelÈfono: 928 80 15 00.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</si>
</sst>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10.0"/>
      <name val="Arial"/>
    </font>
    <font>
      <b/>
      <sz val="10.0"/>
      <name val="Arial"/>
    </font>
    <font>
      <sz val="10.0"/>
      <color theme="1"/>
      <name val="Montserrat"/>
    </font>
    <font>
      <color rgb="FF000000"/>
      <name val="Montserrat"/>
    </font>
    <font>
      <sz val="10.0"/>
      <name val="Montserrat"/>
    </font>
    <font>
      <name val="Montserrat"/>
    </font>
    <font>
      <color theme="1"/>
      <name val="Montserrat"/>
    </font>
    <font>
      <sz val="11.0"/>
      <color rgb="FF000000"/>
      <name val="Montserrat"/>
    </font>
    <font>
      <color theme="1"/>
      <name val="Calibri"/>
    </font>
    <font>
      <b/>
      <sz val="11.0"/>
      <name val="Verdana"/>
    </font>
    <font>
      <sz val="12.0"/>
      <color theme="1"/>
      <name val="Times New Roman"/>
    </font>
    <font>
      <sz val="7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2B2B2"/>
        <bgColor rgb="FFB2B2B2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58">
    <border/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bottom/>
    </border>
    <border>
      <right style="hair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/>
      <bottom/>
    </border>
    <border>
      <left style="hair">
        <color rgb="FF000000"/>
      </left>
      <right style="hair">
        <color rgb="FF000000"/>
      </right>
      <bottom/>
    </border>
    <border>
      <left style="thin">
        <color rgb="FF000000"/>
      </left>
      <bottom style="thin">
        <color rgb="FF000000"/>
      </bottom>
    </border>
    <border>
      <left style="hair">
        <color rgb="FF000000"/>
      </left>
      <right style="hair">
        <color rgb="FF000000"/>
      </right>
      <top/>
    </border>
    <border>
      <left style="hair">
        <color rgb="FF000000"/>
      </left>
      <right style="thin">
        <color rgb="FF000000"/>
      </right>
    </border>
    <border>
      <left style="hair">
        <color rgb="FF000000"/>
      </left>
      <right style="thin">
        <color rgb="FF000000"/>
      </right>
      <top style="thin">
        <color rgb="FF000000"/>
      </top>
    </border>
    <border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thin">
        <color rgb="FF000000"/>
      </top>
      <bottom/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2" fontId="2" numFmtId="0" xfId="0" applyAlignment="1" applyBorder="1" applyFill="1" applyFont="1">
      <alignment horizontal="center" readingOrder="0" shrinkToFit="0" wrapText="1"/>
    </xf>
    <xf borderId="3" fillId="0" fontId="3" numFmtId="0" xfId="0" applyBorder="1" applyFont="1"/>
    <xf borderId="0" fillId="0" fontId="1" numFmtId="4" xfId="0" applyFont="1" applyNumberFormat="1"/>
    <xf borderId="0" fillId="0" fontId="1" numFmtId="0" xfId="0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2" fillId="0" fontId="2" numFmtId="0" xfId="0" applyAlignment="1" applyBorder="1" applyFont="1">
      <alignment horizontal="center" shrinkToFit="0" vertical="center" wrapText="1"/>
    </xf>
    <xf borderId="7" fillId="2" fontId="2" numFmtId="0" xfId="0" applyAlignment="1" applyBorder="1" applyFont="1">
      <alignment horizontal="center" shrinkToFit="0" wrapText="1"/>
    </xf>
    <xf borderId="8" fillId="0" fontId="3" numFmtId="0" xfId="0" applyBorder="1" applyFont="1"/>
    <xf borderId="9" fillId="0" fontId="3" numFmtId="0" xfId="0" applyBorder="1" applyFont="1"/>
    <xf borderId="7" fillId="2" fontId="2" numFmtId="0" xfId="0" applyAlignment="1" applyBorder="1" applyFont="1">
      <alignment horizontal="center" readingOrder="0" shrinkToFit="0" wrapText="1"/>
    </xf>
    <xf borderId="0" fillId="0" fontId="4" numFmtId="4" xfId="0" applyFont="1" applyNumberFormat="1"/>
    <xf borderId="10" fillId="2" fontId="1" numFmtId="0" xfId="0" applyAlignment="1" applyBorder="1" applyFont="1">
      <alignment shrinkToFit="0" wrapText="1"/>
    </xf>
    <xf borderId="11" fillId="2" fontId="1" numFmtId="0" xfId="0" applyAlignment="1" applyBorder="1" applyFont="1">
      <alignment shrinkToFit="0" wrapText="1"/>
    </xf>
    <xf borderId="12" fillId="2" fontId="1" numFmtId="0" xfId="0" applyAlignment="1" applyBorder="1" applyFont="1">
      <alignment shrinkToFit="0" wrapText="1"/>
    </xf>
    <xf borderId="13" fillId="3" fontId="5" numFmtId="0" xfId="0" applyAlignment="1" applyBorder="1" applyFill="1" applyFont="1">
      <alignment horizontal="left" shrinkToFit="0" vertical="center" wrapText="1"/>
    </xf>
    <xf borderId="11" fillId="4" fontId="6" numFmtId="4" xfId="0" applyAlignment="1" applyBorder="1" applyFill="1" applyFont="1" applyNumberFormat="1">
      <alignment readingOrder="0" shrinkToFit="0" wrapText="1"/>
    </xf>
    <xf borderId="12" fillId="4" fontId="6" numFmtId="4" xfId="0" applyAlignment="1" applyBorder="1" applyFont="1" applyNumberFormat="1">
      <alignment shrinkToFit="0" wrapText="1"/>
    </xf>
    <xf borderId="14" fillId="0" fontId="2" numFmtId="0" xfId="0" applyAlignment="1" applyBorder="1" applyFont="1">
      <alignment horizontal="left" shrinkToFit="0" vertical="center" wrapText="1"/>
    </xf>
    <xf borderId="15" fillId="0" fontId="6" numFmtId="4" xfId="0" applyAlignment="1" applyBorder="1" applyFont="1" applyNumberFormat="1">
      <alignment readingOrder="0" shrinkToFit="0" wrapText="1"/>
    </xf>
    <xf borderId="16" fillId="0" fontId="6" numFmtId="4" xfId="0" applyAlignment="1" applyBorder="1" applyFont="1" applyNumberFormat="1">
      <alignment readingOrder="0" shrinkToFit="0" wrapText="1"/>
    </xf>
    <xf borderId="17" fillId="0" fontId="6" numFmtId="4" xfId="0" applyAlignment="1" applyBorder="1" applyFont="1" applyNumberFormat="1">
      <alignment shrinkToFit="0" wrapText="1"/>
    </xf>
    <xf borderId="18" fillId="0" fontId="6" numFmtId="4" xfId="0" applyAlignment="1" applyBorder="1" applyFont="1" applyNumberFormat="1">
      <alignment readingOrder="0" shrinkToFit="0" wrapText="1"/>
    </xf>
    <xf borderId="16" fillId="5" fontId="6" numFmtId="4" xfId="0" applyAlignment="1" applyBorder="1" applyFill="1" applyFont="1" applyNumberFormat="1">
      <alignment readingOrder="0" shrinkToFit="0" wrapText="1"/>
    </xf>
    <xf borderId="19" fillId="0" fontId="4" numFmtId="0" xfId="0" applyAlignment="1" applyBorder="1" applyFont="1">
      <alignment horizontal="left" readingOrder="0" shrinkToFit="0" vertical="center" wrapText="1"/>
    </xf>
    <xf borderId="20" fillId="0" fontId="7" numFmtId="4" xfId="0" applyAlignment="1" applyBorder="1" applyFont="1" applyNumberFormat="1">
      <alignment horizontal="right" readingOrder="0" vertical="bottom"/>
    </xf>
    <xf borderId="21" fillId="0" fontId="6" numFmtId="4" xfId="0" applyAlignment="1" applyBorder="1" applyFont="1" applyNumberFormat="1">
      <alignment readingOrder="0" shrinkToFit="0" wrapText="1"/>
    </xf>
    <xf borderId="22" fillId="0" fontId="6" numFmtId="4" xfId="0" applyAlignment="1" applyBorder="1" applyFont="1" applyNumberFormat="1">
      <alignment shrinkToFit="0" wrapText="1"/>
    </xf>
    <xf borderId="23" fillId="0" fontId="8" numFmtId="4" xfId="0" applyAlignment="1" applyBorder="1" applyFont="1" applyNumberFormat="1">
      <alignment readingOrder="0" shrinkToFit="0" wrapText="1"/>
    </xf>
    <xf borderId="24" fillId="0" fontId="8" numFmtId="4" xfId="0" applyAlignment="1" applyBorder="1" applyFont="1" applyNumberFormat="1">
      <alignment readingOrder="0" shrinkToFit="0" wrapText="1"/>
    </xf>
    <xf borderId="25" fillId="0" fontId="9" numFmtId="4" xfId="0" applyAlignment="1" applyBorder="1" applyFont="1" applyNumberFormat="1">
      <alignment horizontal="right" readingOrder="0" vertical="bottom"/>
    </xf>
    <xf borderId="25" fillId="0" fontId="10" numFmtId="4" xfId="0" applyAlignment="1" applyBorder="1" applyFont="1" applyNumberFormat="1">
      <alignment horizontal="right" readingOrder="0" vertical="bottom"/>
    </xf>
    <xf borderId="24" fillId="0" fontId="6" numFmtId="4" xfId="0" applyAlignment="1" applyBorder="1" applyFont="1" applyNumberFormat="1">
      <alignment readingOrder="0" shrinkToFit="0" wrapText="1"/>
    </xf>
    <xf borderId="19" fillId="0" fontId="1" numFmtId="0" xfId="0" applyAlignment="1" applyBorder="1" applyFont="1">
      <alignment horizontal="left" shrinkToFit="0" vertical="center" wrapText="1"/>
    </xf>
    <xf borderId="23" fillId="0" fontId="8" numFmtId="4" xfId="0" applyAlignment="1" applyBorder="1" applyFont="1" applyNumberFormat="1">
      <alignment shrinkToFit="0" wrapText="1"/>
    </xf>
    <xf borderId="21" fillId="0" fontId="6" numFmtId="4" xfId="0" applyAlignment="1" applyBorder="1" applyFont="1" applyNumberFormat="1">
      <alignment shrinkToFit="0" wrapText="1"/>
    </xf>
    <xf borderId="24" fillId="0" fontId="8" numFmtId="4" xfId="0" applyAlignment="1" applyBorder="1" applyFont="1" applyNumberFormat="1">
      <alignment shrinkToFit="0" wrapText="1"/>
    </xf>
    <xf borderId="21" fillId="0" fontId="8" numFmtId="4" xfId="0" applyAlignment="1" applyBorder="1" applyFont="1" applyNumberFormat="1">
      <alignment readingOrder="0" shrinkToFit="0" wrapText="1"/>
    </xf>
    <xf borderId="19" fillId="0" fontId="2" numFmtId="0" xfId="0" applyAlignment="1" applyBorder="1" applyFont="1">
      <alignment horizontal="left" shrinkToFit="0" vertical="center" wrapText="1"/>
    </xf>
    <xf borderId="23" fillId="0" fontId="6" numFmtId="4" xfId="0" applyAlignment="1" applyBorder="1" applyFont="1" applyNumberFormat="1">
      <alignment readingOrder="0" shrinkToFit="0" wrapText="1"/>
    </xf>
    <xf borderId="26" fillId="0" fontId="1" numFmtId="0" xfId="0" applyAlignment="1" applyBorder="1" applyFont="1">
      <alignment horizontal="left" shrinkToFit="0" vertical="center" wrapText="1"/>
    </xf>
    <xf borderId="27" fillId="0" fontId="8" numFmtId="4" xfId="0" applyAlignment="1" applyBorder="1" applyFont="1" applyNumberFormat="1">
      <alignment readingOrder="0" shrinkToFit="0" wrapText="1"/>
    </xf>
    <xf borderId="28" fillId="0" fontId="8" numFmtId="4" xfId="0" applyAlignment="1" applyBorder="1" applyFont="1" applyNumberFormat="1">
      <alignment readingOrder="0" shrinkToFit="0" wrapText="1"/>
    </xf>
    <xf borderId="29" fillId="0" fontId="6" numFmtId="4" xfId="0" applyAlignment="1" applyBorder="1" applyFont="1" applyNumberFormat="1">
      <alignment shrinkToFit="0" wrapText="1"/>
    </xf>
    <xf borderId="27" fillId="0" fontId="7" numFmtId="4" xfId="0" applyAlignment="1" applyBorder="1" applyFont="1" applyNumberFormat="1">
      <alignment horizontal="right" readingOrder="0" vertical="bottom"/>
    </xf>
    <xf borderId="30" fillId="0" fontId="8" numFmtId="4" xfId="0" applyAlignment="1" applyBorder="1" applyFont="1" applyNumberFormat="1">
      <alignment readingOrder="0" shrinkToFit="0" wrapText="1"/>
    </xf>
    <xf borderId="31" fillId="0" fontId="9" numFmtId="4" xfId="0" applyAlignment="1" applyBorder="1" applyFont="1" applyNumberFormat="1">
      <alignment horizontal="right" readingOrder="0" vertical="bottom"/>
    </xf>
    <xf borderId="1" fillId="0" fontId="6" numFmtId="4" xfId="0" applyAlignment="1" applyBorder="1" applyFont="1" applyNumberFormat="1">
      <alignment readingOrder="0" shrinkToFit="0" wrapText="1"/>
    </xf>
    <xf borderId="1" fillId="5" fontId="6" numFmtId="4" xfId="0" applyAlignment="1" applyBorder="1" applyFont="1" applyNumberFormat="1">
      <alignment readingOrder="0" shrinkToFit="0" wrapText="1"/>
    </xf>
    <xf borderId="32" fillId="0" fontId="6" numFmtId="4" xfId="0" applyAlignment="1" applyBorder="1" applyFont="1" applyNumberFormat="1">
      <alignment shrinkToFit="0" wrapText="1"/>
    </xf>
    <xf borderId="33" fillId="3" fontId="5" numFmtId="0" xfId="0" applyAlignment="1" applyBorder="1" applyFont="1">
      <alignment horizontal="left" shrinkToFit="0" vertical="center" wrapText="1"/>
    </xf>
    <xf borderId="34" fillId="4" fontId="6" numFmtId="4" xfId="0" applyAlignment="1" applyBorder="1" applyFont="1" applyNumberFormat="1">
      <alignment readingOrder="0" shrinkToFit="0" wrapText="1"/>
    </xf>
    <xf borderId="35" fillId="4" fontId="6" numFmtId="4" xfId="0" applyAlignment="1" applyBorder="1" applyFont="1" applyNumberFormat="1">
      <alignment shrinkToFit="0" wrapText="1"/>
    </xf>
    <xf borderId="0" fillId="0" fontId="4" numFmtId="4" xfId="0" applyAlignment="1" applyFont="1" applyNumberFormat="1">
      <alignment readingOrder="0"/>
    </xf>
    <xf borderId="14" fillId="0" fontId="1" numFmtId="0" xfId="0" applyAlignment="1" applyBorder="1" applyFont="1">
      <alignment horizontal="left" shrinkToFit="0" vertical="center" wrapText="1"/>
    </xf>
    <xf borderId="20" fillId="0" fontId="11" numFmtId="4" xfId="0" applyAlignment="1" applyBorder="1" applyFont="1" applyNumberFormat="1">
      <alignment horizontal="right" readingOrder="0" shrinkToFit="0" vertical="bottom" wrapText="0"/>
    </xf>
    <xf borderId="36" fillId="0" fontId="11" numFmtId="4" xfId="0" applyAlignment="1" applyBorder="1" applyFont="1" applyNumberFormat="1">
      <alignment horizontal="right" readingOrder="0" shrinkToFit="0" vertical="bottom" wrapText="0"/>
    </xf>
    <xf borderId="23" fillId="0" fontId="7" numFmtId="4" xfId="0" applyAlignment="1" applyBorder="1" applyFont="1" applyNumberFormat="1">
      <alignment horizontal="right" readingOrder="0" vertical="bottom"/>
    </xf>
    <xf borderId="27" fillId="0" fontId="8" numFmtId="4" xfId="0" applyAlignment="1" applyBorder="1" applyFont="1" applyNumberFormat="1">
      <alignment shrinkToFit="0" wrapText="1"/>
    </xf>
    <xf borderId="28" fillId="0" fontId="6" numFmtId="4" xfId="0" applyAlignment="1" applyBorder="1" applyFont="1" applyNumberFormat="1">
      <alignment readingOrder="0" shrinkToFit="0" wrapText="1"/>
    </xf>
    <xf borderId="33" fillId="3" fontId="5" numFmtId="0" xfId="0" applyAlignment="1" applyBorder="1" applyFont="1">
      <alignment horizontal="left" readingOrder="0" shrinkToFit="0" vertical="center" wrapText="1"/>
    </xf>
    <xf borderId="37" fillId="0" fontId="4" numFmtId="0" xfId="0" applyAlignment="1" applyBorder="1" applyFont="1">
      <alignment horizontal="left" readingOrder="0" shrinkToFit="0" vertical="center" wrapText="1"/>
    </xf>
    <xf borderId="38" fillId="0" fontId="8" numFmtId="4" xfId="0" applyAlignment="1" applyBorder="1" applyFont="1" applyNumberFormat="1">
      <alignment readingOrder="0" shrinkToFit="0" wrapText="1"/>
    </xf>
    <xf borderId="39" fillId="0" fontId="6" numFmtId="4" xfId="0" applyAlignment="1" applyBorder="1" applyFont="1" applyNumberFormat="1">
      <alignment readingOrder="0" shrinkToFit="0" wrapText="1"/>
    </xf>
    <xf borderId="40" fillId="0" fontId="6" numFmtId="4" xfId="0" applyAlignment="1" applyBorder="1" applyFont="1" applyNumberFormat="1">
      <alignment shrinkToFit="0" wrapText="1"/>
    </xf>
    <xf borderId="41" fillId="0" fontId="8" numFmtId="4" xfId="0" applyAlignment="1" applyBorder="1" applyFont="1" applyNumberFormat="1">
      <alignment readingOrder="0" shrinkToFit="0" wrapText="1"/>
    </xf>
    <xf borderId="38" fillId="0" fontId="8" numFmtId="4" xfId="0" applyAlignment="1" applyBorder="1" applyFont="1" applyNumberFormat="1">
      <alignment shrinkToFit="0" wrapText="1"/>
    </xf>
    <xf borderId="42" fillId="0" fontId="6" numFmtId="4" xfId="0" applyAlignment="1" applyBorder="1" applyFont="1" applyNumberFormat="1">
      <alignment readingOrder="0" shrinkToFit="0" wrapText="1"/>
    </xf>
    <xf borderId="43" fillId="4" fontId="6" numFmtId="4" xfId="0" applyAlignment="1" applyBorder="1" applyFont="1" applyNumberFormat="1">
      <alignment shrinkToFit="0" wrapText="1"/>
    </xf>
    <xf borderId="19" fillId="0" fontId="1" numFmtId="0" xfId="0" applyAlignment="1" applyBorder="1" applyFont="1">
      <alignment horizontal="left" readingOrder="0" shrinkToFit="0" vertical="center" wrapText="1"/>
    </xf>
    <xf borderId="25" fillId="0" fontId="7" numFmtId="4" xfId="0" applyAlignment="1" applyBorder="1" applyFont="1" applyNumberFormat="1">
      <alignment horizontal="right" readingOrder="0" vertical="bottom"/>
    </xf>
    <xf borderId="24" fillId="0" fontId="11" numFmtId="4" xfId="0" applyAlignment="1" applyBorder="1" applyFont="1" applyNumberFormat="1">
      <alignment horizontal="right" readingOrder="0" shrinkToFit="0" vertical="bottom" wrapText="0"/>
    </xf>
    <xf borderId="28" fillId="0" fontId="6" numFmtId="4" xfId="0" applyAlignment="1" applyBorder="1" applyFont="1" applyNumberFormat="1">
      <alignment shrinkToFit="0" wrapText="1"/>
    </xf>
    <xf borderId="28" fillId="0" fontId="8" numFmtId="4" xfId="0" applyAlignment="1" applyBorder="1" applyFont="1" applyNumberFormat="1">
      <alignment shrinkToFit="0" wrapText="1"/>
    </xf>
    <xf borderId="44" fillId="4" fontId="6" numFmtId="4" xfId="0" applyAlignment="1" applyBorder="1" applyFont="1" applyNumberFormat="1">
      <alignment readingOrder="0" shrinkToFit="0" wrapText="1"/>
    </xf>
    <xf borderId="23" fillId="0" fontId="6" numFmtId="4" xfId="0" applyAlignment="1" applyBorder="1" applyFont="1" applyNumberFormat="1">
      <alignment shrinkToFit="0" wrapText="1"/>
    </xf>
    <xf borderId="0" fillId="0" fontId="4" numFmtId="0" xfId="0" applyFont="1"/>
    <xf borderId="23" fillId="0" fontId="9" numFmtId="4" xfId="0" applyAlignment="1" applyBorder="1" applyFont="1" applyNumberFormat="1">
      <alignment horizontal="right" readingOrder="0" vertical="bottom"/>
    </xf>
    <xf borderId="45" fillId="0" fontId="7" numFmtId="4" xfId="0" applyAlignment="1" applyBorder="1" applyFont="1" applyNumberFormat="1">
      <alignment horizontal="right" readingOrder="0" vertical="bottom"/>
    </xf>
    <xf borderId="27" fillId="0" fontId="9" numFmtId="4" xfId="0" applyAlignment="1" applyBorder="1" applyFont="1" applyNumberFormat="1">
      <alignment horizontal="right" readingOrder="0" vertical="bottom"/>
    </xf>
    <xf borderId="33" fillId="3" fontId="4" numFmtId="0" xfId="0" applyAlignment="1" applyBorder="1" applyFont="1">
      <alignment horizontal="left" readingOrder="0" shrinkToFit="0" vertical="center" wrapText="1"/>
    </xf>
    <xf borderId="46" fillId="4" fontId="6" numFmtId="4" xfId="0" applyAlignment="1" applyBorder="1" applyFont="1" applyNumberFormat="1">
      <alignment readingOrder="0" shrinkToFit="0" wrapText="1"/>
    </xf>
    <xf borderId="47" fillId="4" fontId="6" numFmtId="4" xfId="0" applyAlignment="1" applyBorder="1" applyFont="1" applyNumberFormat="1">
      <alignment shrinkToFit="0" wrapText="1"/>
    </xf>
    <xf borderId="16" fillId="4" fontId="6" numFmtId="4" xfId="0" applyAlignment="1" applyBorder="1" applyFont="1" applyNumberFormat="1">
      <alignment readingOrder="0" shrinkToFit="0" wrapText="1"/>
    </xf>
    <xf borderId="42" fillId="4" fontId="6" numFmtId="4" xfId="0" applyAlignment="1" applyBorder="1" applyFont="1" applyNumberFormat="1">
      <alignment readingOrder="0" shrinkToFit="0" wrapText="1"/>
    </xf>
    <xf borderId="48" fillId="4" fontId="6" numFmtId="4" xfId="0" applyAlignment="1" applyBorder="1" applyFont="1" applyNumberFormat="1">
      <alignment shrinkToFit="0" wrapText="1"/>
    </xf>
    <xf borderId="26" fillId="0" fontId="4" numFmtId="0" xfId="0" applyAlignment="1" applyBorder="1" applyFont="1">
      <alignment horizontal="left" readingOrder="0" shrinkToFit="0" vertical="center" wrapText="1"/>
    </xf>
    <xf borderId="26" fillId="0" fontId="7" numFmtId="4" xfId="0" applyAlignment="1" applyBorder="1" applyFont="1" applyNumberFormat="1">
      <alignment horizontal="right" readingOrder="0" vertical="bottom"/>
    </xf>
    <xf borderId="49" fillId="0" fontId="7" numFmtId="4" xfId="0" applyAlignment="1" applyBorder="1" applyFont="1" applyNumberFormat="1">
      <alignment horizontal="right" readingOrder="0" vertical="bottom"/>
    </xf>
    <xf borderId="3" fillId="0" fontId="11" numFmtId="4" xfId="0" applyAlignment="1" applyBorder="1" applyFont="1" applyNumberFormat="1">
      <alignment horizontal="right" readingOrder="0" shrinkToFit="0" vertical="bottom" wrapText="0"/>
    </xf>
    <xf borderId="49" fillId="0" fontId="9" numFmtId="4" xfId="0" applyAlignment="1" applyBorder="1" applyFont="1" applyNumberFormat="1">
      <alignment horizontal="right" readingOrder="0" vertical="bottom"/>
    </xf>
    <xf borderId="50" fillId="3" fontId="4" numFmtId="0" xfId="0" applyAlignment="1" applyBorder="1" applyFont="1">
      <alignment horizontal="left" shrinkToFit="0" vertical="center" wrapText="1"/>
    </xf>
    <xf borderId="11" fillId="4" fontId="8" numFmtId="4" xfId="0" applyAlignment="1" applyBorder="1" applyFont="1" applyNumberFormat="1">
      <alignment shrinkToFit="0" wrapText="1"/>
    </xf>
    <xf borderId="12" fillId="4" fontId="8" numFmtId="4" xfId="0" applyAlignment="1" applyBorder="1" applyFont="1" applyNumberFormat="1">
      <alignment readingOrder="0" shrinkToFit="0" wrapText="1"/>
    </xf>
    <xf borderId="51" fillId="0" fontId="7" numFmtId="4" xfId="0" applyAlignment="1" applyBorder="1" applyFont="1" applyNumberFormat="1">
      <alignment horizontal="right" readingOrder="0" vertical="bottom"/>
    </xf>
    <xf borderId="52" fillId="0" fontId="7" numFmtId="4" xfId="0" applyAlignment="1" applyBorder="1" applyFont="1" applyNumberFormat="1">
      <alignment horizontal="right" readingOrder="0" vertical="bottom"/>
    </xf>
    <xf borderId="22" fillId="0" fontId="6" numFmtId="4" xfId="0" applyAlignment="1" applyBorder="1" applyFont="1" applyNumberFormat="1">
      <alignment readingOrder="0" shrinkToFit="0" wrapText="1"/>
    </xf>
    <xf borderId="52" fillId="0" fontId="9" numFmtId="4" xfId="0" applyAlignment="1" applyBorder="1" applyFont="1" applyNumberFormat="1">
      <alignment horizontal="right" readingOrder="0" vertical="bottom"/>
    </xf>
    <xf borderId="20" fillId="0" fontId="10" numFmtId="4" xfId="0" applyAlignment="1" applyBorder="1" applyFont="1" applyNumberFormat="1">
      <alignment horizontal="right" readingOrder="0" vertical="bottom"/>
    </xf>
    <xf borderId="30" fillId="0" fontId="6" numFmtId="4" xfId="0" applyAlignment="1" applyBorder="1" applyFont="1" applyNumberFormat="1">
      <alignment readingOrder="0" shrinkToFit="0" wrapText="1"/>
    </xf>
    <xf borderId="45" fillId="0" fontId="10" numFmtId="4" xfId="0" applyAlignment="1" applyBorder="1" applyFont="1" applyNumberFormat="1">
      <alignment horizontal="right" readingOrder="0" vertical="bottom"/>
    </xf>
    <xf borderId="27" fillId="0" fontId="6" numFmtId="4" xfId="0" applyAlignment="1" applyBorder="1" applyFont="1" applyNumberFormat="1">
      <alignment readingOrder="0" shrinkToFit="0" wrapText="1"/>
    </xf>
    <xf borderId="53" fillId="4" fontId="4" numFmtId="0" xfId="0" applyAlignment="1" applyBorder="1" applyFont="1">
      <alignment horizontal="left" readingOrder="0" shrinkToFit="0" vertical="center" wrapText="1"/>
    </xf>
    <xf borderId="54" fillId="4" fontId="6" numFmtId="4" xfId="0" applyAlignment="1" applyBorder="1" applyFont="1" applyNumberFormat="1">
      <alignment readingOrder="0" shrinkToFit="0" wrapText="1"/>
    </xf>
    <xf borderId="55" fillId="4" fontId="6" numFmtId="4" xfId="0" applyAlignment="1" applyBorder="1" applyFont="1" applyNumberFormat="1">
      <alignment shrinkToFit="0" wrapText="1"/>
    </xf>
    <xf borderId="56" fillId="4" fontId="4" numFmtId="0" xfId="0" applyAlignment="1" applyBorder="1" applyFont="1">
      <alignment horizontal="left" shrinkToFit="0" vertical="center" wrapText="1"/>
    </xf>
    <xf borderId="28" fillId="4" fontId="6" numFmtId="4" xfId="0" applyAlignment="1" applyBorder="1" applyFont="1" applyNumberFormat="1">
      <alignment readingOrder="0" shrinkToFit="0" wrapText="1"/>
    </xf>
    <xf borderId="29" fillId="4" fontId="6" numFmtId="4" xfId="0" applyAlignment="1" applyBorder="1" applyFont="1" applyNumberFormat="1">
      <alignment shrinkToFit="0" wrapText="1"/>
    </xf>
    <xf borderId="57" fillId="4" fontId="6" numFmtId="4" xfId="0" applyAlignment="1" applyBorder="1" applyFont="1" applyNumberFormat="1">
      <alignment shrinkToFit="0" wrapText="1"/>
    </xf>
    <xf borderId="0" fillId="0" fontId="1" numFmtId="0" xfId="0" applyAlignment="1" applyFont="1">
      <alignment horizontal="left" vertical="center"/>
    </xf>
    <xf borderId="0" fillId="0" fontId="12" numFmtId="4" xfId="0" applyFont="1" applyNumberFormat="1"/>
    <xf borderId="0" fillId="0" fontId="12" numFmtId="4" xfId="0" applyAlignment="1" applyFont="1" applyNumberFormat="1">
      <alignment readingOrder="0"/>
    </xf>
    <xf borderId="0" fillId="0" fontId="13" numFmtId="4" xfId="0" applyAlignment="1" applyFont="1" applyNumberFormat="1">
      <alignment readingOrder="0" shrinkToFit="0" vertical="bottom" wrapText="0"/>
    </xf>
    <xf borderId="0" fillId="0" fontId="3" numFmtId="4" xfId="0" applyAlignment="1" applyFont="1" applyNumberFormat="1">
      <alignment readingOrder="0"/>
    </xf>
    <xf borderId="0" fillId="0" fontId="14" numFmtId="0" xfId="0" applyAlignment="1" applyFont="1">
      <alignment horizontal="center"/>
    </xf>
    <xf borderId="0" fillId="0" fontId="14" numFmtId="0" xfId="0" applyFont="1"/>
    <xf borderId="0" fillId="0" fontId="1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19050</xdr:rowOff>
    </xdr:from>
    <xdr:ext cx="1485900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71</xdr:row>
      <xdr:rowOff>95250</xdr:rowOff>
    </xdr:from>
    <xdr:ext cx="647700" cy="2762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43"/>
    <col customWidth="1" min="2" max="2" width="14.0"/>
    <col customWidth="1" min="3" max="3" width="13.86"/>
    <col customWidth="1" min="4" max="4" width="13.71"/>
    <col customWidth="1" min="5" max="5" width="13.86"/>
    <col customWidth="1" min="6" max="6" width="13.57"/>
    <col customWidth="1" min="7" max="7" width="11.43"/>
    <col customWidth="1" min="8" max="8" width="15.29"/>
    <col customWidth="1" min="9" max="9" width="14.14"/>
    <col customWidth="1" min="10" max="10" width="13.86"/>
    <col customWidth="1" min="11" max="11" width="16.14"/>
    <col customWidth="1" min="12" max="12" width="15.29"/>
    <col customWidth="1" min="13" max="13" width="13.71"/>
    <col customWidth="1" min="14" max="14" width="19.29"/>
    <col customWidth="1" min="15" max="15" width="15.14"/>
    <col customWidth="1" min="16" max="16" width="16.71"/>
    <col customWidth="1" min="17" max="17" width="15.29"/>
    <col customWidth="1" min="18" max="26" width="11.43"/>
  </cols>
  <sheetData>
    <row r="1" ht="1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/>
      <c r="B2" s="7"/>
      <c r="Q2" s="4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8"/>
      <c r="B3" s="7"/>
      <c r="Q3" s="4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9" t="s">
        <v>1</v>
      </c>
      <c r="B4" s="10" t="s">
        <v>2</v>
      </c>
      <c r="C4" s="11"/>
      <c r="D4" s="12"/>
      <c r="E4" s="10" t="s">
        <v>3</v>
      </c>
      <c r="F4" s="11"/>
      <c r="G4" s="12"/>
      <c r="H4" s="10" t="s">
        <v>4</v>
      </c>
      <c r="I4" s="11"/>
      <c r="J4" s="12"/>
      <c r="K4" s="10" t="s">
        <v>5</v>
      </c>
      <c r="L4" s="11"/>
      <c r="M4" s="12"/>
      <c r="N4" s="13" t="s">
        <v>6</v>
      </c>
      <c r="O4" s="11"/>
      <c r="P4" s="12"/>
      <c r="Q4" s="14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7"/>
      <c r="B5" s="15" t="s">
        <v>7</v>
      </c>
      <c r="C5" s="16" t="s">
        <v>8</v>
      </c>
      <c r="D5" s="17" t="s">
        <v>9</v>
      </c>
      <c r="E5" s="15" t="s">
        <v>7</v>
      </c>
      <c r="F5" s="16" t="s">
        <v>8</v>
      </c>
      <c r="G5" s="17" t="s">
        <v>9</v>
      </c>
      <c r="H5" s="15" t="s">
        <v>7</v>
      </c>
      <c r="I5" s="16" t="s">
        <v>8</v>
      </c>
      <c r="J5" s="17" t="s">
        <v>9</v>
      </c>
      <c r="K5" s="15" t="s">
        <v>7</v>
      </c>
      <c r="L5" s="16" t="s">
        <v>8</v>
      </c>
      <c r="M5" s="17" t="s">
        <v>9</v>
      </c>
      <c r="N5" s="15" t="s">
        <v>7</v>
      </c>
      <c r="O5" s="16" t="s">
        <v>8</v>
      </c>
      <c r="P5" s="17" t="s">
        <v>9</v>
      </c>
      <c r="Q5" s="14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18" t="s">
        <v>10</v>
      </c>
      <c r="B6" s="19">
        <f t="shared" ref="B6:C6" si="1">B7+B13</f>
        <v>5978136.6</v>
      </c>
      <c r="C6" s="19">
        <f t="shared" si="1"/>
        <v>6255052.6</v>
      </c>
      <c r="D6" s="20">
        <f t="shared" ref="D6:D15" si="7">C6-B6</f>
        <v>276916</v>
      </c>
      <c r="E6" s="19">
        <f t="shared" ref="E6:F6" si="2">E7+E13</f>
        <v>1300950.76</v>
      </c>
      <c r="F6" s="19">
        <f t="shared" si="2"/>
        <v>1402134.53</v>
      </c>
      <c r="G6" s="20">
        <f t="shared" ref="G6:G15" si="9">F6-E6</f>
        <v>101183.77</v>
      </c>
      <c r="H6" s="19">
        <f t="shared" ref="H6:I6" si="3">H7+H13</f>
        <v>3392268.61</v>
      </c>
      <c r="I6" s="19">
        <f t="shared" si="3"/>
        <v>3598849.21</v>
      </c>
      <c r="J6" s="20">
        <f t="shared" ref="J6:J15" si="11">I6-H6</f>
        <v>206580.6</v>
      </c>
      <c r="K6" s="19">
        <f t="shared" ref="K6:L6" si="4">K7+K13</f>
        <v>4224947.1</v>
      </c>
      <c r="L6" s="19">
        <f t="shared" si="4"/>
        <v>1903288.66</v>
      </c>
      <c r="M6" s="20">
        <f t="shared" ref="M6:M15" si="13">L6-K6</f>
        <v>-2321658.44</v>
      </c>
      <c r="N6" s="19">
        <f t="shared" ref="N6:O6" si="5">B6+E6+H6+K6</f>
        <v>14896303.07</v>
      </c>
      <c r="O6" s="19">
        <f t="shared" si="5"/>
        <v>13159325</v>
      </c>
      <c r="P6" s="20">
        <f t="shared" ref="P6:P15" si="15">O6-N6</f>
        <v>-1736978.07</v>
      </c>
      <c r="Q6" s="14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21" t="s">
        <v>11</v>
      </c>
      <c r="B7" s="22">
        <f t="shared" ref="B7:C7" si="6">SUM(B8:B12)</f>
        <v>2235408.06</v>
      </c>
      <c r="C7" s="23">
        <f t="shared" si="6"/>
        <v>2014029.54</v>
      </c>
      <c r="D7" s="24">
        <f t="shared" si="7"/>
        <v>-221378.52</v>
      </c>
      <c r="E7" s="23">
        <f t="shared" ref="E7:F7" si="8">SUM(E8:E12)</f>
        <v>0</v>
      </c>
      <c r="F7" s="23">
        <f t="shared" si="8"/>
        <v>95293.1</v>
      </c>
      <c r="G7" s="24">
        <f t="shared" si="9"/>
        <v>95293.1</v>
      </c>
      <c r="H7" s="23">
        <f t="shared" ref="H7:I7" si="10">SUM(H8:H12)</f>
        <v>1740648.05</v>
      </c>
      <c r="I7" s="23">
        <f t="shared" si="10"/>
        <v>908890.67</v>
      </c>
      <c r="J7" s="24">
        <f t="shared" si="11"/>
        <v>-831757.38</v>
      </c>
      <c r="K7" s="23">
        <f t="shared" ref="K7:L7" si="12">SUM(K8:K12)</f>
        <v>1943827.98</v>
      </c>
      <c r="L7" s="25">
        <f t="shared" si="12"/>
        <v>539139.87</v>
      </c>
      <c r="M7" s="24">
        <f t="shared" si="13"/>
        <v>-1404688.11</v>
      </c>
      <c r="N7" s="23">
        <f t="shared" ref="N7:O7" si="14">B7+E7+H7+K7</f>
        <v>5919884.09</v>
      </c>
      <c r="O7" s="26">
        <f t="shared" si="14"/>
        <v>3557353.18</v>
      </c>
      <c r="P7" s="24">
        <f t="shared" si="15"/>
        <v>-2362530.91</v>
      </c>
      <c r="Q7" s="14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27" t="s">
        <v>12</v>
      </c>
      <c r="B8" s="28">
        <v>582771.76</v>
      </c>
      <c r="C8" s="29">
        <v>844281.25</v>
      </c>
      <c r="D8" s="30">
        <f t="shared" si="7"/>
        <v>261509.49</v>
      </c>
      <c r="E8" s="31">
        <v>0.0</v>
      </c>
      <c r="F8" s="32">
        <v>10179.18</v>
      </c>
      <c r="G8" s="30">
        <f t="shared" si="9"/>
        <v>10179.18</v>
      </c>
      <c r="H8" s="33">
        <v>296619.32</v>
      </c>
      <c r="I8" s="32">
        <v>336260.14</v>
      </c>
      <c r="J8" s="30">
        <f t="shared" si="11"/>
        <v>39640.82</v>
      </c>
      <c r="K8" s="33">
        <v>457336.91</v>
      </c>
      <c r="L8" s="32">
        <v>141291.33</v>
      </c>
      <c r="M8" s="30">
        <f t="shared" si="13"/>
        <v>-316045.58</v>
      </c>
      <c r="N8" s="29">
        <f t="shared" ref="N8:O8" si="16">B8+E8+H8+K8</f>
        <v>1336727.99</v>
      </c>
      <c r="O8" s="29">
        <f t="shared" si="16"/>
        <v>1332011.9</v>
      </c>
      <c r="P8" s="30">
        <f t="shared" si="15"/>
        <v>-4716.09</v>
      </c>
      <c r="Q8" s="14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27" t="s">
        <v>13</v>
      </c>
      <c r="B9" s="28">
        <f>1190136.3+462500
</f>
        <v>1652636.3</v>
      </c>
      <c r="C9" s="29">
        <v>1169748.29</v>
      </c>
      <c r="D9" s="30">
        <f t="shared" si="7"/>
        <v>-482888.01</v>
      </c>
      <c r="E9" s="31">
        <v>0.0</v>
      </c>
      <c r="F9" s="32">
        <v>85113.92</v>
      </c>
      <c r="G9" s="30">
        <f t="shared" si="9"/>
        <v>85113.92</v>
      </c>
      <c r="H9" s="34">
        <f>750278.73+462500+(462500/2)
</f>
        <v>1444028.73</v>
      </c>
      <c r="I9" s="32">
        <v>572630.53</v>
      </c>
      <c r="J9" s="30">
        <f t="shared" si="11"/>
        <v>-871398.2</v>
      </c>
      <c r="K9" s="34">
        <f>792741.07+462500+(462500/2)
</f>
        <v>1486491.07</v>
      </c>
      <c r="L9" s="35">
        <f>417924.02-20075.48</f>
        <v>397848.54</v>
      </c>
      <c r="M9" s="30">
        <f t="shared" si="13"/>
        <v>-1088642.53</v>
      </c>
      <c r="N9" s="29">
        <f t="shared" ref="N9:O9" si="17">B9+E9+H9+K9</f>
        <v>4583156.1</v>
      </c>
      <c r="O9" s="29">
        <f t="shared" si="17"/>
        <v>2225341.28</v>
      </c>
      <c r="P9" s="30">
        <f t="shared" si="15"/>
        <v>-2357814.82</v>
      </c>
      <c r="Q9" s="14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36" t="s">
        <v>14</v>
      </c>
      <c r="B10" s="37">
        <v>0.0</v>
      </c>
      <c r="C10" s="38">
        <v>0.0</v>
      </c>
      <c r="D10" s="30">
        <f t="shared" si="7"/>
        <v>0</v>
      </c>
      <c r="E10" s="37">
        <v>0.0</v>
      </c>
      <c r="F10" s="32">
        <v>0.0</v>
      </c>
      <c r="G10" s="30">
        <f t="shared" si="9"/>
        <v>0</v>
      </c>
      <c r="H10" s="37">
        <v>0.0</v>
      </c>
      <c r="I10" s="39">
        <v>0.0</v>
      </c>
      <c r="J10" s="30">
        <f t="shared" si="11"/>
        <v>0</v>
      </c>
      <c r="K10" s="37">
        <v>0.0</v>
      </c>
      <c r="L10" s="39">
        <v>0.0</v>
      </c>
      <c r="M10" s="30">
        <f t="shared" si="13"/>
        <v>0</v>
      </c>
      <c r="N10" s="29">
        <f t="shared" ref="N10:O10" si="18">B10+E10+H10+K10</f>
        <v>0</v>
      </c>
      <c r="O10" s="29">
        <f t="shared" si="18"/>
        <v>0</v>
      </c>
      <c r="P10" s="30">
        <f t="shared" si="15"/>
        <v>0</v>
      </c>
      <c r="Q10" s="14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36" t="s">
        <v>15</v>
      </c>
      <c r="B11" s="37">
        <v>0.0</v>
      </c>
      <c r="C11" s="40">
        <v>0.0</v>
      </c>
      <c r="D11" s="30">
        <f t="shared" si="7"/>
        <v>0</v>
      </c>
      <c r="E11" s="37">
        <v>0.0</v>
      </c>
      <c r="F11" s="39">
        <v>0.0</v>
      </c>
      <c r="G11" s="30">
        <f t="shared" si="9"/>
        <v>0</v>
      </c>
      <c r="H11" s="37">
        <v>0.0</v>
      </c>
      <c r="I11" s="32">
        <v>0.0</v>
      </c>
      <c r="J11" s="30">
        <f t="shared" si="11"/>
        <v>0</v>
      </c>
      <c r="K11" s="37">
        <v>0.0</v>
      </c>
      <c r="L11" s="32">
        <v>0.0</v>
      </c>
      <c r="M11" s="30">
        <f t="shared" si="13"/>
        <v>0</v>
      </c>
      <c r="N11" s="29">
        <f t="shared" ref="N11:O11" si="19">B11+E11+H11+K11</f>
        <v>0</v>
      </c>
      <c r="O11" s="29">
        <f t="shared" si="19"/>
        <v>0</v>
      </c>
      <c r="P11" s="30">
        <f t="shared" si="15"/>
        <v>0</v>
      </c>
      <c r="Q11" s="14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36" t="s">
        <v>16</v>
      </c>
      <c r="B12" s="37">
        <v>0.0</v>
      </c>
      <c r="C12" s="29">
        <v>0.0</v>
      </c>
      <c r="D12" s="30">
        <f t="shared" si="7"/>
        <v>0</v>
      </c>
      <c r="E12" s="37">
        <v>0.0</v>
      </c>
      <c r="F12" s="32">
        <v>0.0</v>
      </c>
      <c r="G12" s="30">
        <f t="shared" si="9"/>
        <v>0</v>
      </c>
      <c r="H12" s="37">
        <v>0.0</v>
      </c>
      <c r="I12" s="32">
        <v>0.0</v>
      </c>
      <c r="J12" s="30">
        <f t="shared" si="11"/>
        <v>0</v>
      </c>
      <c r="K12" s="37">
        <v>0.0</v>
      </c>
      <c r="L12" s="39">
        <v>0.0</v>
      </c>
      <c r="M12" s="30">
        <f t="shared" si="13"/>
        <v>0</v>
      </c>
      <c r="N12" s="29">
        <f t="shared" ref="N12:O12" si="20">B12+E12+H12+K12</f>
        <v>0</v>
      </c>
      <c r="O12" s="29">
        <f t="shared" si="20"/>
        <v>0</v>
      </c>
      <c r="P12" s="30">
        <f t="shared" si="15"/>
        <v>0</v>
      </c>
      <c r="Q12" s="14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41" t="s">
        <v>17</v>
      </c>
      <c r="B13" s="42">
        <f t="shared" ref="B13:C13" si="21">SUM(B14:B15)</f>
        <v>3742728.54</v>
      </c>
      <c r="C13" s="29">
        <f t="shared" si="21"/>
        <v>4241023.06</v>
      </c>
      <c r="D13" s="30">
        <f t="shared" si="7"/>
        <v>498294.52</v>
      </c>
      <c r="E13" s="29">
        <f t="shared" ref="E13:F13" si="22">SUM(E14:E15)</f>
        <v>1300950.76</v>
      </c>
      <c r="F13" s="29">
        <f t="shared" si="22"/>
        <v>1306841.43</v>
      </c>
      <c r="G13" s="30">
        <f t="shared" si="9"/>
        <v>5890.67</v>
      </c>
      <c r="H13" s="29">
        <f t="shared" ref="H13:I13" si="23">SUM(H14:H15)</f>
        <v>1651620.56</v>
      </c>
      <c r="I13" s="29">
        <f t="shared" si="23"/>
        <v>2689958.54</v>
      </c>
      <c r="J13" s="30">
        <f t="shared" si="11"/>
        <v>1038337.98</v>
      </c>
      <c r="K13" s="29">
        <f t="shared" ref="K13:L13" si="24">SUM(K14:K15)</f>
        <v>2281119.12</v>
      </c>
      <c r="L13" s="35">
        <f t="shared" si="24"/>
        <v>1364148.79</v>
      </c>
      <c r="M13" s="30">
        <f t="shared" si="13"/>
        <v>-916970.33</v>
      </c>
      <c r="N13" s="29">
        <f t="shared" ref="N13:O13" si="25">B13+E13+H13+K13</f>
        <v>8976418.98</v>
      </c>
      <c r="O13" s="29">
        <f t="shared" si="25"/>
        <v>9601971.82</v>
      </c>
      <c r="P13" s="30">
        <f t="shared" si="15"/>
        <v>625552.84</v>
      </c>
      <c r="Q13" s="14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36" t="s">
        <v>18</v>
      </c>
      <c r="B14" s="28">
        <v>3742728.54</v>
      </c>
      <c r="C14" s="29">
        <v>4241023.06</v>
      </c>
      <c r="D14" s="30">
        <f t="shared" si="7"/>
        <v>498294.52</v>
      </c>
      <c r="E14" s="31">
        <v>0.0</v>
      </c>
      <c r="F14" s="32">
        <v>182841.43</v>
      </c>
      <c r="G14" s="30">
        <f t="shared" si="9"/>
        <v>182841.43</v>
      </c>
      <c r="H14" s="33">
        <v>1651620.56</v>
      </c>
      <c r="I14" s="32">
        <v>2689958.54</v>
      </c>
      <c r="J14" s="30">
        <f t="shared" si="11"/>
        <v>1038337.98</v>
      </c>
      <c r="K14" s="33">
        <v>2253514.66</v>
      </c>
      <c r="L14" s="32">
        <v>1364148.79</v>
      </c>
      <c r="M14" s="30">
        <f t="shared" si="13"/>
        <v>-889365.87</v>
      </c>
      <c r="N14" s="29">
        <f t="shared" ref="N14:O14" si="26">B14+E14+H14+K14</f>
        <v>7647863.76</v>
      </c>
      <c r="O14" s="29">
        <f t="shared" si="26"/>
        <v>8477971.82</v>
      </c>
      <c r="P14" s="30">
        <f t="shared" si="15"/>
        <v>830108.06</v>
      </c>
      <c r="Q14" s="14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43" t="s">
        <v>19</v>
      </c>
      <c r="B15" s="44">
        <v>0.0</v>
      </c>
      <c r="C15" s="45">
        <v>0.0</v>
      </c>
      <c r="D15" s="46">
        <f t="shared" si="7"/>
        <v>0</v>
      </c>
      <c r="E15" s="47">
        <v>1300950.76</v>
      </c>
      <c r="F15" s="48">
        <v>1124000.0</v>
      </c>
      <c r="G15" s="46">
        <f t="shared" si="9"/>
        <v>-176950.76</v>
      </c>
      <c r="H15" s="44">
        <v>0.0</v>
      </c>
      <c r="I15" s="48">
        <v>0.0</v>
      </c>
      <c r="J15" s="46">
        <f t="shared" si="11"/>
        <v>0</v>
      </c>
      <c r="K15" s="49">
        <v>27604.46</v>
      </c>
      <c r="L15" s="48">
        <v>0.0</v>
      </c>
      <c r="M15" s="46">
        <f t="shared" si="13"/>
        <v>-27604.46</v>
      </c>
      <c r="N15" s="50">
        <f t="shared" ref="N15:O15" si="27">B15+E15+H15+K15</f>
        <v>1328555.22</v>
      </c>
      <c r="O15" s="51">
        <f t="shared" si="27"/>
        <v>1124000</v>
      </c>
      <c r="P15" s="52">
        <f t="shared" si="15"/>
        <v>-204555.22</v>
      </c>
      <c r="Q15" s="14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53" t="s">
        <v>20</v>
      </c>
      <c r="B16" s="54">
        <f t="shared" ref="B16:C16" si="28">B17+B19</f>
        <v>-807631.86</v>
      </c>
      <c r="C16" s="54">
        <f t="shared" si="28"/>
        <v>-858662.08</v>
      </c>
      <c r="D16" s="55">
        <f t="shared" ref="D16:D22" si="34">-(C16-B16)</f>
        <v>51030.22</v>
      </c>
      <c r="E16" s="54">
        <f t="shared" ref="E16:F16" si="29">E17+E19</f>
        <v>-71155.36</v>
      </c>
      <c r="F16" s="54">
        <f t="shared" si="29"/>
        <v>-120441.06</v>
      </c>
      <c r="G16" s="55">
        <f t="shared" ref="G16:G22" si="36">-(F16-E16)</f>
        <v>49285.7</v>
      </c>
      <c r="H16" s="54">
        <f t="shared" ref="H16:I16" si="30">H17+H19</f>
        <v>-614494.75</v>
      </c>
      <c r="I16" s="54">
        <f t="shared" si="30"/>
        <v>-292836.15</v>
      </c>
      <c r="J16" s="55">
        <f t="shared" ref="J16:J22" si="38">-(I16-H16)</f>
        <v>-321658.6</v>
      </c>
      <c r="K16" s="54">
        <f t="shared" ref="K16:L16" si="31">K17+K19</f>
        <v>-693878.66</v>
      </c>
      <c r="L16" s="54">
        <f t="shared" si="31"/>
        <v>-475783.71</v>
      </c>
      <c r="M16" s="55">
        <f t="shared" ref="M16:M22" si="40">-(L16-K16)</f>
        <v>-218094.95</v>
      </c>
      <c r="N16" s="19">
        <f t="shared" ref="N16:O16" si="32">B16+E16+H16+K16</f>
        <v>-2187160.63</v>
      </c>
      <c r="O16" s="19">
        <f t="shared" si="32"/>
        <v>-1747723</v>
      </c>
      <c r="P16" s="20">
        <f t="shared" ref="P16:P22" si="42">-(O16-N16)</f>
        <v>-439437.63</v>
      </c>
      <c r="Q16" s="56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57" t="s">
        <v>21</v>
      </c>
      <c r="B17" s="22">
        <f t="shared" ref="B17:C17" si="33">B18</f>
        <v>-232885.7</v>
      </c>
      <c r="C17" s="23">
        <f t="shared" si="33"/>
        <v>-274600.94</v>
      </c>
      <c r="D17" s="24">
        <f t="shared" si="34"/>
        <v>41715.24</v>
      </c>
      <c r="E17" s="23">
        <f t="shared" ref="E17:F17" si="35">E18</f>
        <v>0</v>
      </c>
      <c r="F17" s="23">
        <f t="shared" si="35"/>
        <v>-15484.47</v>
      </c>
      <c r="G17" s="24">
        <f t="shared" si="36"/>
        <v>15484.47</v>
      </c>
      <c r="H17" s="23">
        <f t="shared" ref="H17:I17" si="37">H18</f>
        <v>-118647.73</v>
      </c>
      <c r="I17" s="23">
        <f t="shared" si="37"/>
        <v>-28168.75</v>
      </c>
      <c r="J17" s="24">
        <f t="shared" si="38"/>
        <v>-90478.98</v>
      </c>
      <c r="K17" s="23">
        <f t="shared" ref="K17:L17" si="39">K18</f>
        <v>-182934.76</v>
      </c>
      <c r="L17" s="23">
        <f t="shared" si="39"/>
        <v>-22307.66</v>
      </c>
      <c r="M17" s="24">
        <f t="shared" si="40"/>
        <v>-160627.1</v>
      </c>
      <c r="N17" s="23">
        <f t="shared" ref="N17:O17" si="41">B17+E17+H17+K17</f>
        <v>-534468.19</v>
      </c>
      <c r="O17" s="23">
        <f t="shared" si="41"/>
        <v>-340561.82</v>
      </c>
      <c r="P17" s="24">
        <f t="shared" si="42"/>
        <v>-193906.37</v>
      </c>
      <c r="Q17" s="14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36" t="s">
        <v>22</v>
      </c>
      <c r="B18" s="58">
        <v>-232885.7</v>
      </c>
      <c r="C18" s="29">
        <v>-274600.94</v>
      </c>
      <c r="D18" s="30">
        <f t="shared" si="34"/>
        <v>41715.24</v>
      </c>
      <c r="E18" s="31">
        <v>0.0</v>
      </c>
      <c r="F18" s="32">
        <v>-15484.47</v>
      </c>
      <c r="G18" s="30">
        <f t="shared" si="36"/>
        <v>15484.47</v>
      </c>
      <c r="H18" s="33">
        <v>-118647.73</v>
      </c>
      <c r="I18" s="32">
        <v>-28168.75</v>
      </c>
      <c r="J18" s="30">
        <f t="shared" si="38"/>
        <v>-90478.98</v>
      </c>
      <c r="K18" s="33">
        <v>-182934.76</v>
      </c>
      <c r="L18" s="32">
        <v>-22307.66</v>
      </c>
      <c r="M18" s="30">
        <f t="shared" si="40"/>
        <v>-160627.1</v>
      </c>
      <c r="N18" s="29">
        <f t="shared" ref="N18:O18" si="43">B18+E18+H18+K18</f>
        <v>-534468.19</v>
      </c>
      <c r="O18" s="29">
        <f t="shared" si="43"/>
        <v>-340561.82</v>
      </c>
      <c r="P18" s="30">
        <f t="shared" si="42"/>
        <v>-193906.37</v>
      </c>
      <c r="Q18" s="14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36" t="s">
        <v>23</v>
      </c>
      <c r="B19" s="42">
        <f t="shared" ref="B19:C19" si="44">SUM(B20:B22)</f>
        <v>-574746.16</v>
      </c>
      <c r="C19" s="29">
        <f t="shared" si="44"/>
        <v>-584061.14</v>
      </c>
      <c r="D19" s="30">
        <f t="shared" si="34"/>
        <v>9314.98</v>
      </c>
      <c r="E19" s="29">
        <f t="shared" ref="E19:F19" si="45">SUM(E20:E22)</f>
        <v>-71155.36</v>
      </c>
      <c r="F19" s="29">
        <f t="shared" si="45"/>
        <v>-104956.59</v>
      </c>
      <c r="G19" s="30">
        <f t="shared" si="36"/>
        <v>33801.23</v>
      </c>
      <c r="H19" s="29">
        <f t="shared" ref="H19:I19" si="46">SUM(H20:H22)</f>
        <v>-495847.02</v>
      </c>
      <c r="I19" s="29">
        <f t="shared" si="46"/>
        <v>-264667.4</v>
      </c>
      <c r="J19" s="30">
        <f t="shared" si="38"/>
        <v>-231179.62</v>
      </c>
      <c r="K19" s="29">
        <f t="shared" ref="K19:L19" si="47">SUM(K20:K22)</f>
        <v>-510943.9</v>
      </c>
      <c r="L19" s="29">
        <f t="shared" si="47"/>
        <v>-453476.05</v>
      </c>
      <c r="M19" s="30">
        <f t="shared" si="40"/>
        <v>-57467.85</v>
      </c>
      <c r="N19" s="29">
        <f t="shared" ref="N19:O19" si="48">B19+E19+H19+K19</f>
        <v>-1652692.44</v>
      </c>
      <c r="O19" s="29">
        <f t="shared" si="48"/>
        <v>-1407161.18</v>
      </c>
      <c r="P19" s="30">
        <f t="shared" si="42"/>
        <v>-245531.26</v>
      </c>
      <c r="Q19" s="14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36" t="s">
        <v>24</v>
      </c>
      <c r="B20" s="28">
        <f>-364715.28-112500</f>
        <v>-477215.28</v>
      </c>
      <c r="C20" s="29">
        <v>-441547.58</v>
      </c>
      <c r="D20" s="30">
        <f t="shared" si="34"/>
        <v>-35667.7</v>
      </c>
      <c r="E20" s="31">
        <v>0.0</v>
      </c>
      <c r="F20" s="32">
        <v>-48104.08</v>
      </c>
      <c r="G20" s="30">
        <f t="shared" si="36"/>
        <v>48104.08</v>
      </c>
      <c r="H20" s="59">
        <f>-229566.14-112500-(112500/2)</f>
        <v>-398316.14</v>
      </c>
      <c r="I20" s="32">
        <v>-190701.15</v>
      </c>
      <c r="J20" s="30">
        <f t="shared" si="38"/>
        <v>-207614.99</v>
      </c>
      <c r="K20" s="34">
        <f>-244663.02-112500-(112500/2)</f>
        <v>-413413.02</v>
      </c>
      <c r="L20" s="32">
        <v>-123175.74</v>
      </c>
      <c r="M20" s="30">
        <f t="shared" si="40"/>
        <v>-290237.28</v>
      </c>
      <c r="N20" s="29">
        <f t="shared" ref="N20:O20" si="49">B20+E20+H20+K20</f>
        <v>-1288944.44</v>
      </c>
      <c r="O20" s="29">
        <f t="shared" si="49"/>
        <v>-803528.55</v>
      </c>
      <c r="P20" s="30">
        <f t="shared" si="42"/>
        <v>-485415.89</v>
      </c>
      <c r="Q20" s="14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36" t="s">
        <v>25</v>
      </c>
      <c r="B21" s="58">
        <v>-97530.88</v>
      </c>
      <c r="C21" s="29">
        <v>-145794.08</v>
      </c>
      <c r="D21" s="30">
        <f t="shared" si="34"/>
        <v>48263.2</v>
      </c>
      <c r="E21" s="60">
        <v>-71155.36</v>
      </c>
      <c r="F21" s="32">
        <v>-57587.51</v>
      </c>
      <c r="G21" s="30">
        <f t="shared" si="36"/>
        <v>-13567.85</v>
      </c>
      <c r="H21" s="59">
        <v>-97530.88</v>
      </c>
      <c r="I21" s="32">
        <v>-75190.48</v>
      </c>
      <c r="J21" s="30">
        <f t="shared" si="38"/>
        <v>-22340.4</v>
      </c>
      <c r="K21" s="33">
        <v>-97530.88</v>
      </c>
      <c r="L21" s="35">
        <f>-70613.75-260183.59-211123.35+211125.6</f>
        <v>-330795.09</v>
      </c>
      <c r="M21" s="30">
        <f t="shared" si="40"/>
        <v>233264.21</v>
      </c>
      <c r="N21" s="29">
        <f t="shared" ref="N21:O21" si="50">B21+E21+H21+K21</f>
        <v>-363748</v>
      </c>
      <c r="O21" s="29">
        <f t="shared" si="50"/>
        <v>-609367.16</v>
      </c>
      <c r="P21" s="30">
        <f t="shared" si="42"/>
        <v>245619.16</v>
      </c>
      <c r="Q21" s="14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43" t="s">
        <v>26</v>
      </c>
      <c r="B22" s="61">
        <v>0.0</v>
      </c>
      <c r="C22" s="62">
        <f>1304.07+1976.45</f>
        <v>3280.52</v>
      </c>
      <c r="D22" s="30">
        <f t="shared" si="34"/>
        <v>-3280.52</v>
      </c>
      <c r="E22" s="61">
        <v>0.0</v>
      </c>
      <c r="F22" s="48">
        <v>735.0</v>
      </c>
      <c r="G22" s="30">
        <f t="shared" si="36"/>
        <v>-735</v>
      </c>
      <c r="H22" s="61">
        <v>0.0</v>
      </c>
      <c r="I22" s="48">
        <v>1224.23</v>
      </c>
      <c r="J22" s="30">
        <f t="shared" si="38"/>
        <v>-1224.23</v>
      </c>
      <c r="K22" s="61">
        <v>0.0</v>
      </c>
      <c r="L22" s="48">
        <v>494.78</v>
      </c>
      <c r="M22" s="30">
        <f t="shared" si="40"/>
        <v>-494.78</v>
      </c>
      <c r="N22" s="50">
        <f t="shared" ref="N22:O22" si="51">B22+E22+H22+K22</f>
        <v>0</v>
      </c>
      <c r="O22" s="50">
        <f t="shared" si="51"/>
        <v>5734.53</v>
      </c>
      <c r="P22" s="52">
        <f t="shared" si="42"/>
        <v>-5734.53</v>
      </c>
      <c r="Q22" s="14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63" t="s">
        <v>27</v>
      </c>
      <c r="B23" s="54">
        <f t="shared" ref="B23:C23" si="52">B24</f>
        <v>925000</v>
      </c>
      <c r="C23" s="54">
        <f t="shared" si="52"/>
        <v>0</v>
      </c>
      <c r="D23" s="20">
        <f t="shared" ref="D23:D24" si="57">C23-B23</f>
        <v>-925000</v>
      </c>
      <c r="E23" s="54">
        <f t="shared" ref="E23:F23" si="53">E24</f>
        <v>925000</v>
      </c>
      <c r="F23" s="54">
        <f t="shared" si="53"/>
        <v>0</v>
      </c>
      <c r="G23" s="20">
        <f t="shared" ref="G23:G24" si="58">F23-E23</f>
        <v>-925000</v>
      </c>
      <c r="H23" s="54">
        <f t="shared" ref="H23:I23" si="54">H24</f>
        <v>925000</v>
      </c>
      <c r="I23" s="54">
        <f t="shared" si="54"/>
        <v>0</v>
      </c>
      <c r="J23" s="20">
        <f t="shared" ref="J23:J24" si="59">I23-H23</f>
        <v>-925000</v>
      </c>
      <c r="K23" s="54">
        <f t="shared" ref="K23:L23" si="55">K24</f>
        <v>925000</v>
      </c>
      <c r="L23" s="54">
        <f t="shared" si="55"/>
        <v>3935439</v>
      </c>
      <c r="M23" s="20">
        <f t="shared" ref="M23:M24" si="60">L23-K23</f>
        <v>3010439</v>
      </c>
      <c r="N23" s="19">
        <f t="shared" ref="N23:O23" si="56">B23+E23+H23+K23</f>
        <v>3700000</v>
      </c>
      <c r="O23" s="19">
        <f t="shared" si="56"/>
        <v>3935439</v>
      </c>
      <c r="P23" s="20">
        <f t="shared" ref="P23:P24" si="62">O23-N23</f>
        <v>235439</v>
      </c>
      <c r="Q23" s="14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64" t="s">
        <v>28</v>
      </c>
      <c r="B24" s="65">
        <v>925000.0</v>
      </c>
      <c r="C24" s="66">
        <v>0.0</v>
      </c>
      <c r="D24" s="67">
        <f t="shared" si="57"/>
        <v>-925000</v>
      </c>
      <c r="E24" s="68">
        <v>925000.0</v>
      </c>
      <c r="F24" s="69">
        <v>0.0</v>
      </c>
      <c r="G24" s="67">
        <f t="shared" si="58"/>
        <v>-925000</v>
      </c>
      <c r="H24" s="68">
        <v>925000.0</v>
      </c>
      <c r="I24" s="69">
        <v>0.0</v>
      </c>
      <c r="J24" s="67">
        <f t="shared" si="59"/>
        <v>-925000</v>
      </c>
      <c r="K24" s="68">
        <v>925000.0</v>
      </c>
      <c r="L24" s="65">
        <v>3935439.0</v>
      </c>
      <c r="M24" s="67">
        <f t="shared" si="60"/>
        <v>3010439</v>
      </c>
      <c r="N24" s="70">
        <f t="shared" ref="N24:O24" si="61">B24+E24+H24+K24</f>
        <v>3700000</v>
      </c>
      <c r="O24" s="70">
        <f t="shared" si="61"/>
        <v>3935439</v>
      </c>
      <c r="P24" s="67">
        <f t="shared" si="62"/>
        <v>235439</v>
      </c>
      <c r="Q24" s="14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53" t="s">
        <v>29</v>
      </c>
      <c r="B25" s="54">
        <f t="shared" ref="B25:C25" si="63">B26+B29+B33</f>
        <v>-2804111.74</v>
      </c>
      <c r="C25" s="54">
        <f t="shared" si="63"/>
        <v>-3194699.47</v>
      </c>
      <c r="D25" s="71">
        <f t="shared" ref="D25:D56" si="69">-(C25-B25)</f>
        <v>390587.73</v>
      </c>
      <c r="E25" s="54">
        <f t="shared" ref="E25:F25" si="64">E26+E29+E33</f>
        <v>-2804111.74</v>
      </c>
      <c r="F25" s="54">
        <f t="shared" si="64"/>
        <v>-3331455.97</v>
      </c>
      <c r="G25" s="71">
        <f t="shared" ref="G25:G56" si="71">-(F25-E25)</f>
        <v>527344.23</v>
      </c>
      <c r="H25" s="54">
        <f t="shared" ref="H25:I25" si="65">H26+H29+H33</f>
        <v>-3491996.96</v>
      </c>
      <c r="I25" s="54">
        <f t="shared" si="65"/>
        <v>-2892176.41</v>
      </c>
      <c r="J25" s="71">
        <f t="shared" ref="J25:J56" si="73">-(I25-H25)</f>
        <v>-599820.55</v>
      </c>
      <c r="K25" s="54">
        <f t="shared" ref="K25:L25" si="66">K26+K29+K33</f>
        <v>-3491996.96</v>
      </c>
      <c r="L25" s="54">
        <f t="shared" si="66"/>
        <v>-3154648.07</v>
      </c>
      <c r="M25" s="71">
        <f t="shared" ref="M25:M56" si="75">-(L25-K25)</f>
        <v>-337348.89</v>
      </c>
      <c r="N25" s="19">
        <f t="shared" ref="N25:O25" si="67">B25+E25+H25+K25</f>
        <v>-12592217.4</v>
      </c>
      <c r="O25" s="19">
        <f t="shared" si="67"/>
        <v>-12572979.92</v>
      </c>
      <c r="P25" s="20">
        <f t="shared" ref="P25:P56" si="77">-(O25-N25)</f>
        <v>-19237.48</v>
      </c>
      <c r="Q25" s="14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57" t="s">
        <v>30</v>
      </c>
      <c r="B26" s="22">
        <f t="shared" ref="B26:C26" si="68">SUM(B27:B28)</f>
        <v>-2063655.67</v>
      </c>
      <c r="C26" s="23">
        <f t="shared" si="68"/>
        <v>-2447629.03</v>
      </c>
      <c r="D26" s="24">
        <f t="shared" si="69"/>
        <v>383973.36</v>
      </c>
      <c r="E26" s="23">
        <f t="shared" ref="E26:F26" si="70">SUM(E27:E28)</f>
        <v>-2063655.67</v>
      </c>
      <c r="F26" s="23">
        <f t="shared" si="70"/>
        <v>-2633864.56</v>
      </c>
      <c r="G26" s="24">
        <f t="shared" si="71"/>
        <v>570208.89</v>
      </c>
      <c r="H26" s="23">
        <f t="shared" ref="H26:I26" si="72">SUM(H27:H28)</f>
        <v>-2751540.89</v>
      </c>
      <c r="I26" s="23">
        <f t="shared" si="72"/>
        <v>-2176912.21</v>
      </c>
      <c r="J26" s="24">
        <f t="shared" si="73"/>
        <v>-574628.68</v>
      </c>
      <c r="K26" s="23">
        <f t="shared" ref="K26:L26" si="74">SUM(K27:K28)</f>
        <v>-2751540.89</v>
      </c>
      <c r="L26" s="23">
        <f t="shared" si="74"/>
        <v>-2482062.96</v>
      </c>
      <c r="M26" s="24">
        <f t="shared" si="75"/>
        <v>-269477.93</v>
      </c>
      <c r="N26" s="23">
        <f t="shared" ref="N26:O26" si="76">B26+E26+H26+K26</f>
        <v>-9630393.12</v>
      </c>
      <c r="O26" s="23">
        <f t="shared" si="76"/>
        <v>-9740468.76</v>
      </c>
      <c r="P26" s="24">
        <f t="shared" si="77"/>
        <v>110075.64</v>
      </c>
      <c r="Q26" s="14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72" t="s">
        <v>31</v>
      </c>
      <c r="B27" s="28">
        <v>-2063655.67</v>
      </c>
      <c r="C27" s="29">
        <v>-2447629.03</v>
      </c>
      <c r="D27" s="30">
        <f t="shared" si="69"/>
        <v>383973.36</v>
      </c>
      <c r="E27" s="73">
        <v>-2063655.67</v>
      </c>
      <c r="F27" s="32">
        <v>-2633864.56</v>
      </c>
      <c r="G27" s="30">
        <f t="shared" si="71"/>
        <v>570208.89</v>
      </c>
      <c r="H27" s="74">
        <v>-2751540.89</v>
      </c>
      <c r="I27" s="32">
        <v>-2173869.25</v>
      </c>
      <c r="J27" s="30">
        <f t="shared" si="73"/>
        <v>-577671.64</v>
      </c>
      <c r="K27" s="59">
        <v>-2751540.89</v>
      </c>
      <c r="L27" s="32">
        <v>-2482062.96</v>
      </c>
      <c r="M27" s="30">
        <f t="shared" si="75"/>
        <v>-269477.93</v>
      </c>
      <c r="N27" s="29">
        <f t="shared" ref="N27:O27" si="78">B27+E27+H27+K27</f>
        <v>-9630393.12</v>
      </c>
      <c r="O27" s="29">
        <f t="shared" si="78"/>
        <v>-9737425.8</v>
      </c>
      <c r="P27" s="30">
        <f t="shared" si="77"/>
        <v>107032.68</v>
      </c>
      <c r="Q27" s="14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36" t="s">
        <v>32</v>
      </c>
      <c r="B28" s="28">
        <v>0.0</v>
      </c>
      <c r="C28" s="38">
        <v>0.0</v>
      </c>
      <c r="D28" s="30">
        <f t="shared" si="69"/>
        <v>0</v>
      </c>
      <c r="E28" s="37">
        <v>0.0</v>
      </c>
      <c r="F28" s="39">
        <v>0.0</v>
      </c>
      <c r="G28" s="30">
        <f t="shared" si="71"/>
        <v>0</v>
      </c>
      <c r="H28" s="37">
        <v>0.0</v>
      </c>
      <c r="I28" s="32">
        <v>-3042.96</v>
      </c>
      <c r="J28" s="30">
        <f t="shared" si="73"/>
        <v>3042.96</v>
      </c>
      <c r="K28" s="37">
        <v>0.0</v>
      </c>
      <c r="L28" s="39">
        <v>0.0</v>
      </c>
      <c r="M28" s="30">
        <f t="shared" si="75"/>
        <v>0</v>
      </c>
      <c r="N28" s="29">
        <f t="shared" ref="N28:O28" si="79">B28+E28+H28+K28</f>
        <v>0</v>
      </c>
      <c r="O28" s="29">
        <f t="shared" si="79"/>
        <v>-3042.96</v>
      </c>
      <c r="P28" s="30">
        <f t="shared" si="77"/>
        <v>3042.96</v>
      </c>
      <c r="Q28" s="14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36" t="s">
        <v>33</v>
      </c>
      <c r="B29" s="42">
        <f t="shared" ref="B29:C29" si="80">SUM(B30:B32)</f>
        <v>-740456.07</v>
      </c>
      <c r="C29" s="29">
        <f t="shared" si="80"/>
        <v>-747070.44</v>
      </c>
      <c r="D29" s="30">
        <f t="shared" si="69"/>
        <v>6614.37</v>
      </c>
      <c r="E29" s="29">
        <f t="shared" ref="E29:F29" si="81">SUM(E30:E32)</f>
        <v>-740456.07</v>
      </c>
      <c r="F29" s="29">
        <f t="shared" si="81"/>
        <v>-697591.41</v>
      </c>
      <c r="G29" s="30">
        <f t="shared" si="71"/>
        <v>-42864.66</v>
      </c>
      <c r="H29" s="29">
        <f t="shared" ref="H29:I29" si="82">SUM(H30:H32)</f>
        <v>-740456.07</v>
      </c>
      <c r="I29" s="29">
        <f t="shared" si="82"/>
        <v>-715264.2</v>
      </c>
      <c r="J29" s="30">
        <f t="shared" si="73"/>
        <v>-25191.87</v>
      </c>
      <c r="K29" s="29">
        <f t="shared" ref="K29:L29" si="83">SUM(K30:K32)</f>
        <v>-740456.07</v>
      </c>
      <c r="L29" s="29">
        <f t="shared" si="83"/>
        <v>-672585.11</v>
      </c>
      <c r="M29" s="30">
        <f t="shared" si="75"/>
        <v>-67870.96</v>
      </c>
      <c r="N29" s="29">
        <f t="shared" ref="N29:O29" si="84">B29+E29+H29+K29</f>
        <v>-2961824.28</v>
      </c>
      <c r="O29" s="29">
        <f t="shared" si="84"/>
        <v>-2832511.16</v>
      </c>
      <c r="P29" s="30">
        <f t="shared" si="77"/>
        <v>-129313.12</v>
      </c>
      <c r="Q29" s="14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72" t="s">
        <v>34</v>
      </c>
      <c r="B30" s="28">
        <v>-740456.07</v>
      </c>
      <c r="C30" s="29">
        <v>-736190.5</v>
      </c>
      <c r="D30" s="30">
        <f t="shared" si="69"/>
        <v>-4265.57</v>
      </c>
      <c r="E30" s="73">
        <v>-740456.07</v>
      </c>
      <c r="F30" s="32">
        <v>-691549.47</v>
      </c>
      <c r="G30" s="30">
        <f t="shared" si="71"/>
        <v>-48906.6</v>
      </c>
      <c r="H30" s="74">
        <v>-740456.07</v>
      </c>
      <c r="I30" s="32">
        <v>-706722.51</v>
      </c>
      <c r="J30" s="30">
        <f t="shared" si="73"/>
        <v>-33733.56</v>
      </c>
      <c r="K30" s="33">
        <v>-740456.07</v>
      </c>
      <c r="L30" s="32">
        <v>-668268.5</v>
      </c>
      <c r="M30" s="30">
        <f t="shared" si="75"/>
        <v>-72187.57</v>
      </c>
      <c r="N30" s="29">
        <f t="shared" ref="N30:O30" si="85">B30+E30+H30+K30</f>
        <v>-2961824.28</v>
      </c>
      <c r="O30" s="29">
        <f t="shared" si="85"/>
        <v>-2802730.98</v>
      </c>
      <c r="P30" s="30">
        <f t="shared" si="77"/>
        <v>-159093.3</v>
      </c>
      <c r="Q30" s="14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27" t="s">
        <v>35</v>
      </c>
      <c r="B31" s="37">
        <v>0.0</v>
      </c>
      <c r="C31" s="38">
        <v>0.0</v>
      </c>
      <c r="D31" s="30">
        <f t="shared" si="69"/>
        <v>0</v>
      </c>
      <c r="E31" s="37">
        <v>0.0</v>
      </c>
      <c r="F31" s="39">
        <v>0.0</v>
      </c>
      <c r="G31" s="30">
        <f t="shared" si="71"/>
        <v>0</v>
      </c>
      <c r="H31" s="37">
        <v>0.0</v>
      </c>
      <c r="I31" s="39">
        <v>0.0</v>
      </c>
      <c r="J31" s="30">
        <f t="shared" si="73"/>
        <v>0</v>
      </c>
      <c r="K31" s="37">
        <v>0.0</v>
      </c>
      <c r="L31" s="39">
        <v>0.0</v>
      </c>
      <c r="M31" s="30">
        <f t="shared" si="75"/>
        <v>0</v>
      </c>
      <c r="N31" s="29">
        <f t="shared" ref="N31:O31" si="86">B31+E31+H31+K31</f>
        <v>0</v>
      </c>
      <c r="O31" s="29">
        <f t="shared" si="86"/>
        <v>0</v>
      </c>
      <c r="P31" s="30">
        <f t="shared" si="77"/>
        <v>0</v>
      </c>
      <c r="Q31" s="14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36" t="s">
        <v>36</v>
      </c>
      <c r="B32" s="31">
        <v>0.0</v>
      </c>
      <c r="C32" s="29">
        <v>-10879.94</v>
      </c>
      <c r="D32" s="30">
        <f t="shared" si="69"/>
        <v>10879.94</v>
      </c>
      <c r="E32" s="31">
        <v>0.0</v>
      </c>
      <c r="F32" s="32">
        <v>-6041.94</v>
      </c>
      <c r="G32" s="30">
        <f t="shared" si="71"/>
        <v>6041.94</v>
      </c>
      <c r="H32" s="31">
        <v>0.0</v>
      </c>
      <c r="I32" s="32">
        <v>-8541.69</v>
      </c>
      <c r="J32" s="30">
        <f t="shared" si="73"/>
        <v>8541.69</v>
      </c>
      <c r="K32" s="31">
        <v>0.0</v>
      </c>
      <c r="L32" s="32">
        <v>-4316.61</v>
      </c>
      <c r="M32" s="30">
        <f t="shared" si="75"/>
        <v>4316.61</v>
      </c>
      <c r="N32" s="29">
        <f t="shared" ref="N32:O32" si="87">B32+E32+H32+K32</f>
        <v>0</v>
      </c>
      <c r="O32" s="29">
        <f t="shared" si="87"/>
        <v>-29780.18</v>
      </c>
      <c r="P32" s="30">
        <f t="shared" si="77"/>
        <v>29780.18</v>
      </c>
      <c r="Q32" s="14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43" t="s">
        <v>37</v>
      </c>
      <c r="B33" s="61">
        <v>0.0</v>
      </c>
      <c r="C33" s="75">
        <v>0.0</v>
      </c>
      <c r="D33" s="46">
        <f t="shared" si="69"/>
        <v>0</v>
      </c>
      <c r="E33" s="75">
        <v>0.0</v>
      </c>
      <c r="F33" s="75">
        <v>0.0</v>
      </c>
      <c r="G33" s="46">
        <f t="shared" si="71"/>
        <v>0</v>
      </c>
      <c r="H33" s="76">
        <v>0.0</v>
      </c>
      <c r="I33" s="76">
        <v>0.0</v>
      </c>
      <c r="J33" s="46">
        <f t="shared" si="73"/>
        <v>0</v>
      </c>
      <c r="K33" s="75">
        <v>0.0</v>
      </c>
      <c r="L33" s="75">
        <v>0.0</v>
      </c>
      <c r="M33" s="46">
        <f t="shared" si="75"/>
        <v>0</v>
      </c>
      <c r="N33" s="62">
        <f t="shared" ref="N33:O33" si="88">B33+E33+H33+K33</f>
        <v>0</v>
      </c>
      <c r="O33" s="62">
        <f t="shared" si="88"/>
        <v>0</v>
      </c>
      <c r="P33" s="46">
        <f t="shared" si="77"/>
        <v>0</v>
      </c>
      <c r="Q33" s="14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63" t="s">
        <v>38</v>
      </c>
      <c r="B34" s="54">
        <f t="shared" ref="B34:C34" si="89">B35+B54</f>
        <v>-699783.16</v>
      </c>
      <c r="C34" s="54">
        <f t="shared" si="89"/>
        <v>-1932844.65</v>
      </c>
      <c r="D34" s="55">
        <f t="shared" si="69"/>
        <v>1233061.49</v>
      </c>
      <c r="E34" s="54">
        <f t="shared" ref="E34:F34" si="90">E35+E54</f>
        <v>-555271.05</v>
      </c>
      <c r="F34" s="54">
        <f t="shared" si="90"/>
        <v>-689616.58</v>
      </c>
      <c r="G34" s="55">
        <f t="shared" si="71"/>
        <v>134345.53</v>
      </c>
      <c r="H34" s="54">
        <f t="shared" ref="H34:I34" si="91">H35+H54</f>
        <v>-920134.52</v>
      </c>
      <c r="I34" s="54">
        <f t="shared" si="91"/>
        <v>-847829.05</v>
      </c>
      <c r="J34" s="55">
        <f t="shared" si="73"/>
        <v>-72305.47</v>
      </c>
      <c r="K34" s="54">
        <f t="shared" ref="K34:L34" si="92">K35+K54</f>
        <v>-997941.5</v>
      </c>
      <c r="L34" s="54">
        <f t="shared" si="92"/>
        <v>-1687292.78</v>
      </c>
      <c r="M34" s="55">
        <f t="shared" si="75"/>
        <v>689351.28</v>
      </c>
      <c r="N34" s="77">
        <f t="shared" ref="N34:O34" si="93">B34+E34+H34+K34</f>
        <v>-3173130.23</v>
      </c>
      <c r="O34" s="77">
        <f t="shared" si="93"/>
        <v>-5157583.06</v>
      </c>
      <c r="P34" s="55">
        <f t="shared" si="77"/>
        <v>1984452.83</v>
      </c>
      <c r="Q34" s="56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57" t="s">
        <v>39</v>
      </c>
      <c r="B35" s="22">
        <f t="shared" ref="B35:C35" si="94">SUM(B36:B53)</f>
        <v>-699783.16</v>
      </c>
      <c r="C35" s="23">
        <f t="shared" si="94"/>
        <v>-1932844.65</v>
      </c>
      <c r="D35" s="24">
        <f t="shared" si="69"/>
        <v>1233061.49</v>
      </c>
      <c r="E35" s="23">
        <f t="shared" ref="E35:F35" si="95">SUM(E36:E53)</f>
        <v>-555271.05</v>
      </c>
      <c r="F35" s="23">
        <f t="shared" si="95"/>
        <v>-689594.04</v>
      </c>
      <c r="G35" s="24">
        <f t="shared" si="71"/>
        <v>134322.99</v>
      </c>
      <c r="H35" s="23">
        <f t="shared" ref="H35:I35" si="96">SUM(H36:H53)</f>
        <v>-920134.52</v>
      </c>
      <c r="I35" s="23">
        <f t="shared" si="96"/>
        <v>-823883.76</v>
      </c>
      <c r="J35" s="24">
        <f t="shared" si="73"/>
        <v>-96250.76</v>
      </c>
      <c r="K35" s="23">
        <f t="shared" ref="K35:L35" si="97">SUM(K36:K53)</f>
        <v>-964941.5</v>
      </c>
      <c r="L35" s="23">
        <f t="shared" si="97"/>
        <v>-1687292.78</v>
      </c>
      <c r="M35" s="24">
        <f t="shared" si="75"/>
        <v>722351.28</v>
      </c>
      <c r="N35" s="23">
        <f t="shared" ref="N35:O35" si="98">B35+E35+H35+K35</f>
        <v>-3140130.23</v>
      </c>
      <c r="O35" s="23">
        <f t="shared" si="98"/>
        <v>-5133615.23</v>
      </c>
      <c r="P35" s="24">
        <f t="shared" si="77"/>
        <v>1993485</v>
      </c>
      <c r="Q35" s="14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27" t="s">
        <v>40</v>
      </c>
      <c r="B36" s="78">
        <v>0.0</v>
      </c>
      <c r="C36" s="38">
        <v>0.0</v>
      </c>
      <c r="D36" s="30">
        <f t="shared" si="69"/>
        <v>0</v>
      </c>
      <c r="E36" s="37">
        <v>0.0</v>
      </c>
      <c r="F36" s="39">
        <v>0.0</v>
      </c>
      <c r="G36" s="30">
        <f t="shared" si="71"/>
        <v>0</v>
      </c>
      <c r="H36" s="37">
        <v>0.0</v>
      </c>
      <c r="I36" s="39">
        <v>0.0</v>
      </c>
      <c r="J36" s="30">
        <f t="shared" si="73"/>
        <v>0</v>
      </c>
      <c r="K36" s="37">
        <v>0.0</v>
      </c>
      <c r="L36" s="39">
        <v>0.0</v>
      </c>
      <c r="M36" s="30">
        <f t="shared" si="75"/>
        <v>0</v>
      </c>
      <c r="N36" s="29">
        <f t="shared" ref="N36:O36" si="99">B36+E36+H36+K36</f>
        <v>0</v>
      </c>
      <c r="O36" s="29">
        <f t="shared" si="99"/>
        <v>0</v>
      </c>
      <c r="P36" s="30">
        <f t="shared" si="77"/>
        <v>0</v>
      </c>
      <c r="Q36" s="14"/>
      <c r="R36" s="79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36" t="s">
        <v>41</v>
      </c>
      <c r="B37" s="42">
        <v>0.0</v>
      </c>
      <c r="C37" s="29">
        <f>-(415945.55-402366.05)</f>
        <v>-13579.5</v>
      </c>
      <c r="D37" s="30">
        <f t="shared" si="69"/>
        <v>13579.5</v>
      </c>
      <c r="E37" s="60">
        <v>-4483.1</v>
      </c>
      <c r="F37" s="35">
        <f>-(11470.2-3527.37)</f>
        <v>-7942.83</v>
      </c>
      <c r="G37" s="30">
        <f t="shared" si="71"/>
        <v>3459.73</v>
      </c>
      <c r="H37" s="74">
        <v>-6724.64</v>
      </c>
      <c r="I37" s="35">
        <f>-(286202.74+I38)</f>
        <v>-4683.12</v>
      </c>
      <c r="J37" s="30">
        <f t="shared" si="73"/>
        <v>-2041.52</v>
      </c>
      <c r="K37" s="80">
        <v>-6724.64</v>
      </c>
      <c r="L37" s="35">
        <f>-(144645.74+L38)</f>
        <v>-4149.36</v>
      </c>
      <c r="M37" s="30">
        <f t="shared" si="75"/>
        <v>-2575.28</v>
      </c>
      <c r="N37" s="29">
        <f t="shared" ref="N37:O37" si="100">B37+E37+H37+K37</f>
        <v>-17932.38</v>
      </c>
      <c r="O37" s="29">
        <f t="shared" si="100"/>
        <v>-30354.81</v>
      </c>
      <c r="P37" s="30">
        <f t="shared" si="77"/>
        <v>12422.43</v>
      </c>
      <c r="Q37" s="14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27" t="s">
        <v>42</v>
      </c>
      <c r="B38" s="28">
        <v>-409772.9</v>
      </c>
      <c r="C38" s="29">
        <f>-(202830.1+133730.88+65805.07)</f>
        <v>-402366.05</v>
      </c>
      <c r="D38" s="30">
        <f t="shared" si="69"/>
        <v>-7406.85</v>
      </c>
      <c r="E38" s="60">
        <v>0.0</v>
      </c>
      <c r="F38" s="35">
        <f>-(2048.92+983.47+494.98)</f>
        <v>-3527.37</v>
      </c>
      <c r="G38" s="30">
        <f t="shared" si="71"/>
        <v>3527.37</v>
      </c>
      <c r="H38" s="74">
        <v>-187952.42</v>
      </c>
      <c r="I38" s="35">
        <f>-(159341.15+80925.98+41252.49)</f>
        <v>-281519.62</v>
      </c>
      <c r="J38" s="30">
        <f t="shared" si="73"/>
        <v>93567.2</v>
      </c>
      <c r="K38" s="80">
        <v>-224537.6</v>
      </c>
      <c r="L38" s="35">
        <f>-(78470.29+48352.11+13673.98)</f>
        <v>-140496.38</v>
      </c>
      <c r="M38" s="30">
        <f t="shared" si="75"/>
        <v>-84041.22</v>
      </c>
      <c r="N38" s="29">
        <f t="shared" ref="N38:O38" si="101">B38+E38+H38+K38</f>
        <v>-822262.92</v>
      </c>
      <c r="O38" s="29">
        <f t="shared" si="101"/>
        <v>-827909.42</v>
      </c>
      <c r="P38" s="30">
        <f t="shared" si="77"/>
        <v>5646.5</v>
      </c>
      <c r="Q38" s="14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27" t="s">
        <v>43</v>
      </c>
      <c r="B39" s="28">
        <v>0.0</v>
      </c>
      <c r="C39" s="29">
        <v>0.0</v>
      </c>
      <c r="D39" s="30">
        <f t="shared" si="69"/>
        <v>0</v>
      </c>
      <c r="E39" s="60">
        <v>-150000.0</v>
      </c>
      <c r="F39" s="32">
        <v>0.0</v>
      </c>
      <c r="G39" s="30">
        <f t="shared" si="71"/>
        <v>-150000</v>
      </c>
      <c r="H39" s="74">
        <v>-225000.0</v>
      </c>
      <c r="I39" s="32">
        <v>0.0</v>
      </c>
      <c r="J39" s="30">
        <f t="shared" si="73"/>
        <v>-225000</v>
      </c>
      <c r="K39" s="80">
        <v>-225000.0</v>
      </c>
      <c r="L39" s="32">
        <v>0.0</v>
      </c>
      <c r="M39" s="30">
        <f t="shared" si="75"/>
        <v>-225000</v>
      </c>
      <c r="N39" s="29">
        <f t="shared" ref="N39:O39" si="102">B39+E39+H39+K39</f>
        <v>-600000</v>
      </c>
      <c r="O39" s="29">
        <f t="shared" si="102"/>
        <v>0</v>
      </c>
      <c r="P39" s="30">
        <f t="shared" si="77"/>
        <v>-600000</v>
      </c>
      <c r="Q39" s="14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27" t="s">
        <v>44</v>
      </c>
      <c r="B40" s="28">
        <v>-18653.41</v>
      </c>
      <c r="C40" s="29">
        <v>-102163.35</v>
      </c>
      <c r="D40" s="30">
        <f t="shared" si="69"/>
        <v>83509.94</v>
      </c>
      <c r="E40" s="60">
        <v>-14593.37</v>
      </c>
      <c r="F40" s="32">
        <v>-112309.92</v>
      </c>
      <c r="G40" s="30">
        <f t="shared" si="71"/>
        <v>97716.55</v>
      </c>
      <c r="H40" s="74">
        <v>-17300.07</v>
      </c>
      <c r="I40" s="32">
        <v>-75567.78</v>
      </c>
      <c r="J40" s="30">
        <f t="shared" si="73"/>
        <v>58267.71</v>
      </c>
      <c r="K40" s="80">
        <v>-18653.41</v>
      </c>
      <c r="L40" s="32">
        <v>-685309.62</v>
      </c>
      <c r="M40" s="30">
        <f t="shared" si="75"/>
        <v>666656.21</v>
      </c>
      <c r="N40" s="29">
        <f t="shared" ref="N40:O40" si="103">B40+E40+H40+K40</f>
        <v>-69200.26</v>
      </c>
      <c r="O40" s="29">
        <f t="shared" si="103"/>
        <v>-975350.67</v>
      </c>
      <c r="P40" s="30">
        <f t="shared" si="77"/>
        <v>906150.41</v>
      </c>
      <c r="Q40" s="14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36" t="s">
        <v>45</v>
      </c>
      <c r="B41" s="28">
        <v>-4589.06</v>
      </c>
      <c r="C41" s="29">
        <v>-124429.95</v>
      </c>
      <c r="D41" s="30">
        <f t="shared" si="69"/>
        <v>119840.89</v>
      </c>
      <c r="E41" s="60">
        <v>-14994.13</v>
      </c>
      <c r="F41" s="32">
        <v>-37985.93</v>
      </c>
      <c r="G41" s="30">
        <f t="shared" si="71"/>
        <v>22991.8</v>
      </c>
      <c r="H41" s="74">
        <v>-20196.66</v>
      </c>
      <c r="I41" s="32">
        <v>-31218.88</v>
      </c>
      <c r="J41" s="30">
        <f t="shared" si="73"/>
        <v>11022.22</v>
      </c>
      <c r="K41" s="80">
        <v>-20196.66</v>
      </c>
      <c r="L41" s="32">
        <v>-46294.86</v>
      </c>
      <c r="M41" s="30">
        <f t="shared" si="75"/>
        <v>26098.2</v>
      </c>
      <c r="N41" s="29">
        <f t="shared" ref="N41:O41" si="104">B41+E41+H41+K41</f>
        <v>-59976.51</v>
      </c>
      <c r="O41" s="29">
        <f t="shared" si="104"/>
        <v>-239929.62</v>
      </c>
      <c r="P41" s="30">
        <f t="shared" si="77"/>
        <v>179953.11</v>
      </c>
      <c r="Q41" s="14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36" t="s">
        <v>46</v>
      </c>
      <c r="B42" s="28">
        <v>-20605.38</v>
      </c>
      <c r="C42" s="29">
        <v>-58360.79</v>
      </c>
      <c r="D42" s="30">
        <f t="shared" si="69"/>
        <v>37755.41</v>
      </c>
      <c r="E42" s="60">
        <v>-6354.32</v>
      </c>
      <c r="F42" s="32">
        <v>-835.55</v>
      </c>
      <c r="G42" s="30">
        <f t="shared" si="71"/>
        <v>-5518.77</v>
      </c>
      <c r="H42" s="74">
        <v>-23268.4</v>
      </c>
      <c r="I42" s="32">
        <v>-22288.7</v>
      </c>
      <c r="J42" s="30">
        <f t="shared" si="73"/>
        <v>-979.7</v>
      </c>
      <c r="K42" s="80">
        <v>-30136.86</v>
      </c>
      <c r="L42" s="32">
        <v>-6908.16</v>
      </c>
      <c r="M42" s="30">
        <f t="shared" si="75"/>
        <v>-23228.7</v>
      </c>
      <c r="N42" s="29">
        <f t="shared" ref="N42:O42" si="105">B42+E42+H42+K42</f>
        <v>-80364.96</v>
      </c>
      <c r="O42" s="29">
        <f t="shared" si="105"/>
        <v>-88393.2</v>
      </c>
      <c r="P42" s="30">
        <f t="shared" si="77"/>
        <v>8028.24</v>
      </c>
      <c r="Q42" s="14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36" t="s">
        <v>47</v>
      </c>
      <c r="B43" s="28">
        <v>-22500.0</v>
      </c>
      <c r="C43" s="29">
        <v>-28184.57</v>
      </c>
      <c r="D43" s="30">
        <f t="shared" si="69"/>
        <v>5684.57</v>
      </c>
      <c r="E43" s="60">
        <v>-22500.0</v>
      </c>
      <c r="F43" s="32">
        <v>0.0</v>
      </c>
      <c r="G43" s="30">
        <f t="shared" si="71"/>
        <v>-22500</v>
      </c>
      <c r="H43" s="74">
        <v>-22500.0</v>
      </c>
      <c r="I43" s="32">
        <v>0.0</v>
      </c>
      <c r="J43" s="30">
        <f t="shared" si="73"/>
        <v>-22500</v>
      </c>
      <c r="K43" s="80">
        <v>-22500.0</v>
      </c>
      <c r="L43" s="32">
        <v>-1303.3</v>
      </c>
      <c r="M43" s="30">
        <f t="shared" si="75"/>
        <v>-21196.7</v>
      </c>
      <c r="N43" s="29">
        <f t="shared" ref="N43:O43" si="106">B43+E43+H43+K43</f>
        <v>-90000</v>
      </c>
      <c r="O43" s="29">
        <f t="shared" si="106"/>
        <v>-29487.87</v>
      </c>
      <c r="P43" s="30">
        <f t="shared" si="77"/>
        <v>-60512.13</v>
      </c>
      <c r="Q43" s="14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36" t="s">
        <v>48</v>
      </c>
      <c r="B44" s="28">
        <v>0.0</v>
      </c>
      <c r="C44" s="29">
        <v>-5538.22</v>
      </c>
      <c r="D44" s="30">
        <f t="shared" si="69"/>
        <v>5538.22</v>
      </c>
      <c r="E44" s="60">
        <v>-1250.0</v>
      </c>
      <c r="F44" s="32">
        <v>-5033.07</v>
      </c>
      <c r="G44" s="30">
        <f t="shared" si="71"/>
        <v>3783.07</v>
      </c>
      <c r="H44" s="74">
        <v>-1875.0</v>
      </c>
      <c r="I44" s="32">
        <v>-1652.26</v>
      </c>
      <c r="J44" s="30">
        <f t="shared" si="73"/>
        <v>-222.74</v>
      </c>
      <c r="K44" s="80">
        <v>-1875.0</v>
      </c>
      <c r="L44" s="32">
        <v>-1587.23</v>
      </c>
      <c r="M44" s="30">
        <f t="shared" si="75"/>
        <v>-287.77</v>
      </c>
      <c r="N44" s="29">
        <f t="shared" ref="N44:O44" si="107">B44+E44+H44+K44</f>
        <v>-5000</v>
      </c>
      <c r="O44" s="29">
        <f t="shared" si="107"/>
        <v>-13810.78</v>
      </c>
      <c r="P44" s="30">
        <f t="shared" si="77"/>
        <v>8810.78</v>
      </c>
      <c r="Q44" s="14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36" t="s">
        <v>49</v>
      </c>
      <c r="B45" s="28">
        <v>0.0</v>
      </c>
      <c r="C45" s="29">
        <v>-49923.68</v>
      </c>
      <c r="D45" s="30">
        <f t="shared" si="69"/>
        <v>49923.68</v>
      </c>
      <c r="E45" s="60">
        <v>-22586.19</v>
      </c>
      <c r="F45" s="32">
        <v>-29664.51</v>
      </c>
      <c r="G45" s="30">
        <f t="shared" si="71"/>
        <v>7078.32</v>
      </c>
      <c r="H45" s="74">
        <v>-33879.29</v>
      </c>
      <c r="I45" s="32">
        <v>-30249.01</v>
      </c>
      <c r="J45" s="30">
        <f t="shared" si="73"/>
        <v>-3630.28</v>
      </c>
      <c r="K45" s="80">
        <v>-33879.29</v>
      </c>
      <c r="L45" s="32">
        <v>-68797.06</v>
      </c>
      <c r="M45" s="30">
        <f t="shared" si="75"/>
        <v>34917.77</v>
      </c>
      <c r="N45" s="29">
        <f t="shared" ref="N45:O45" si="108">B45+E45+H45+K45</f>
        <v>-90344.77</v>
      </c>
      <c r="O45" s="29">
        <f t="shared" si="108"/>
        <v>-178634.26</v>
      </c>
      <c r="P45" s="30">
        <f t="shared" si="77"/>
        <v>88289.49</v>
      </c>
      <c r="Q45" s="14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36" t="s">
        <v>50</v>
      </c>
      <c r="B46" s="28">
        <v>-50235.19</v>
      </c>
      <c r="C46" s="29">
        <v>-120826.76</v>
      </c>
      <c r="D46" s="30">
        <f t="shared" si="69"/>
        <v>70591.57</v>
      </c>
      <c r="E46" s="60">
        <v>-52567.09</v>
      </c>
      <c r="F46" s="32">
        <v>-89514.74</v>
      </c>
      <c r="G46" s="30">
        <f t="shared" si="71"/>
        <v>36947.65</v>
      </c>
      <c r="H46" s="74">
        <v>-53733.04</v>
      </c>
      <c r="I46" s="32">
        <v>-96588.07</v>
      </c>
      <c r="J46" s="30">
        <f t="shared" si="73"/>
        <v>42855.03</v>
      </c>
      <c r="K46" s="80">
        <v>-53733.04</v>
      </c>
      <c r="L46" s="32">
        <v>-86524.7</v>
      </c>
      <c r="M46" s="30">
        <f t="shared" si="75"/>
        <v>32791.66</v>
      </c>
      <c r="N46" s="29">
        <f t="shared" ref="N46:O46" si="109">B46+E46+H46+K46</f>
        <v>-210268.36</v>
      </c>
      <c r="O46" s="29">
        <f t="shared" si="109"/>
        <v>-393454.27</v>
      </c>
      <c r="P46" s="30">
        <f t="shared" si="77"/>
        <v>183185.91</v>
      </c>
      <c r="Q46" s="14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36" t="s">
        <v>51</v>
      </c>
      <c r="B47" s="28">
        <v>-90314.36</v>
      </c>
      <c r="C47" s="29">
        <v>-362208.81</v>
      </c>
      <c r="D47" s="30">
        <f t="shared" si="69"/>
        <v>271894.45</v>
      </c>
      <c r="E47" s="60">
        <v>-90314.36</v>
      </c>
      <c r="F47" s="32">
        <v>-18260.12</v>
      </c>
      <c r="G47" s="30">
        <f t="shared" si="71"/>
        <v>-72054.24</v>
      </c>
      <c r="H47" s="74">
        <v>-90314.36</v>
      </c>
      <c r="I47" s="32">
        <v>-20179.28</v>
      </c>
      <c r="J47" s="30">
        <f t="shared" si="73"/>
        <v>-70135.08</v>
      </c>
      <c r="K47" s="80">
        <v>-90314.36</v>
      </c>
      <c r="L47" s="32">
        <v>-16785.56</v>
      </c>
      <c r="M47" s="30">
        <f t="shared" si="75"/>
        <v>-73528.8</v>
      </c>
      <c r="N47" s="29">
        <f t="shared" ref="N47:O47" si="110">B47+E47+H47+K47</f>
        <v>-361257.44</v>
      </c>
      <c r="O47" s="29">
        <f t="shared" si="110"/>
        <v>-417433.77</v>
      </c>
      <c r="P47" s="30">
        <f t="shared" si="77"/>
        <v>56176.33</v>
      </c>
      <c r="Q47" s="14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36" t="s">
        <v>52</v>
      </c>
      <c r="B48" s="28">
        <v>-68112.86</v>
      </c>
      <c r="C48" s="29">
        <v>-208386.07</v>
      </c>
      <c r="D48" s="30">
        <f t="shared" si="69"/>
        <v>140273.21</v>
      </c>
      <c r="E48" s="60">
        <v>-68112.86</v>
      </c>
      <c r="F48" s="32">
        <v>-129735.06</v>
      </c>
      <c r="G48" s="30">
        <f t="shared" si="71"/>
        <v>61622.2</v>
      </c>
      <c r="H48" s="74">
        <v>-68112.86</v>
      </c>
      <c r="I48" s="32">
        <v>-124815.57</v>
      </c>
      <c r="J48" s="30">
        <f t="shared" si="73"/>
        <v>56702.71</v>
      </c>
      <c r="K48" s="80">
        <v>-68112.86</v>
      </c>
      <c r="L48" s="32">
        <v>-208881.23</v>
      </c>
      <c r="M48" s="30">
        <f t="shared" si="75"/>
        <v>140768.37</v>
      </c>
      <c r="N48" s="29">
        <f t="shared" ref="N48:O48" si="111">B48+E48+H48+K48</f>
        <v>-272451.44</v>
      </c>
      <c r="O48" s="29">
        <f t="shared" si="111"/>
        <v>-671817.93</v>
      </c>
      <c r="P48" s="30">
        <f t="shared" si="77"/>
        <v>399366.49</v>
      </c>
      <c r="Q48" s="14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36" t="s">
        <v>53</v>
      </c>
      <c r="B49" s="28">
        <v>-15000.0</v>
      </c>
      <c r="C49" s="38">
        <f>-(29966.22+9364.95)</f>
        <v>-39331.17</v>
      </c>
      <c r="D49" s="30">
        <f t="shared" si="69"/>
        <v>24331.17</v>
      </c>
      <c r="E49" s="60">
        <v>-15000.0</v>
      </c>
      <c r="F49" s="32">
        <v>-3342.11</v>
      </c>
      <c r="G49" s="30">
        <f t="shared" si="71"/>
        <v>-11657.89</v>
      </c>
      <c r="H49" s="74">
        <v>-15000.0</v>
      </c>
      <c r="I49" s="39">
        <v>0.0</v>
      </c>
      <c r="J49" s="30">
        <f t="shared" si="73"/>
        <v>-15000</v>
      </c>
      <c r="K49" s="80">
        <v>-15000.0</v>
      </c>
      <c r="L49" s="39">
        <v>0.0</v>
      </c>
      <c r="M49" s="30">
        <f t="shared" si="75"/>
        <v>-15000</v>
      </c>
      <c r="N49" s="29">
        <f t="shared" ref="N49:O49" si="112">B49+E49+H49+K49</f>
        <v>-60000</v>
      </c>
      <c r="O49" s="29">
        <f t="shared" si="112"/>
        <v>-42673.28</v>
      </c>
      <c r="P49" s="30">
        <f t="shared" si="77"/>
        <v>-17326.72</v>
      </c>
      <c r="Q49" s="14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27" t="s">
        <v>54</v>
      </c>
      <c r="B50" s="28">
        <v>0.0</v>
      </c>
      <c r="C50" s="38">
        <v>0.0</v>
      </c>
      <c r="D50" s="30">
        <f t="shared" si="69"/>
        <v>0</v>
      </c>
      <c r="E50" s="60">
        <v>0.0</v>
      </c>
      <c r="F50" s="39">
        <v>0.0</v>
      </c>
      <c r="G50" s="30">
        <f t="shared" si="71"/>
        <v>0</v>
      </c>
      <c r="H50" s="74">
        <v>0.0</v>
      </c>
      <c r="I50" s="39">
        <v>0.0</v>
      </c>
      <c r="J50" s="30">
        <f t="shared" si="73"/>
        <v>0</v>
      </c>
      <c r="K50" s="80">
        <v>0.0</v>
      </c>
      <c r="L50" s="39">
        <v>0.0</v>
      </c>
      <c r="M50" s="30">
        <f t="shared" si="75"/>
        <v>0</v>
      </c>
      <c r="N50" s="29">
        <f t="shared" ref="N50:O50" si="113">B50+E50+H50+K50</f>
        <v>0</v>
      </c>
      <c r="O50" s="29">
        <f t="shared" si="113"/>
        <v>0</v>
      </c>
      <c r="P50" s="30">
        <f t="shared" si="77"/>
        <v>0</v>
      </c>
      <c r="Q50" s="14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27" t="s">
        <v>55</v>
      </c>
      <c r="B51" s="28">
        <v>0.0</v>
      </c>
      <c r="C51" s="38">
        <v>0.0</v>
      </c>
      <c r="D51" s="30">
        <f t="shared" si="69"/>
        <v>0</v>
      </c>
      <c r="E51" s="60">
        <v>0.0</v>
      </c>
      <c r="F51" s="39">
        <v>0.0</v>
      </c>
      <c r="G51" s="30">
        <f t="shared" si="71"/>
        <v>0</v>
      </c>
      <c r="H51" s="74">
        <v>0.0</v>
      </c>
      <c r="I51" s="39">
        <v>0.0</v>
      </c>
      <c r="J51" s="30">
        <f t="shared" si="73"/>
        <v>0</v>
      </c>
      <c r="K51" s="80">
        <v>0.0</v>
      </c>
      <c r="L51" s="39">
        <v>0.0</v>
      </c>
      <c r="M51" s="30">
        <f t="shared" si="75"/>
        <v>0</v>
      </c>
      <c r="N51" s="29">
        <f t="shared" ref="N51:O51" si="114">B51+E51+H51+K51</f>
        <v>0</v>
      </c>
      <c r="O51" s="29">
        <f t="shared" si="114"/>
        <v>0</v>
      </c>
      <c r="P51" s="30">
        <f t="shared" si="77"/>
        <v>0</v>
      </c>
      <c r="Q51" s="14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36" t="s">
        <v>56</v>
      </c>
      <c r="B52" s="28">
        <v>0.0</v>
      </c>
      <c r="C52" s="38">
        <v>0.0</v>
      </c>
      <c r="D52" s="30">
        <f t="shared" si="69"/>
        <v>0</v>
      </c>
      <c r="E52" s="60">
        <v>0.0</v>
      </c>
      <c r="F52" s="39">
        <v>0.0</v>
      </c>
      <c r="G52" s="30">
        <f t="shared" si="71"/>
        <v>0</v>
      </c>
      <c r="H52" s="74">
        <v>0.0</v>
      </c>
      <c r="I52" s="39">
        <v>0.0</v>
      </c>
      <c r="J52" s="30">
        <f t="shared" si="73"/>
        <v>0</v>
      </c>
      <c r="K52" s="80">
        <v>0.0</v>
      </c>
      <c r="L52" s="39">
        <v>0.0</v>
      </c>
      <c r="M52" s="30">
        <f t="shared" si="75"/>
        <v>0</v>
      </c>
      <c r="N52" s="29">
        <f t="shared" ref="N52:O52" si="115">B52+E52+H52+K52</f>
        <v>0</v>
      </c>
      <c r="O52" s="29">
        <f t="shared" si="115"/>
        <v>0</v>
      </c>
      <c r="P52" s="30">
        <f t="shared" si="77"/>
        <v>0</v>
      </c>
      <c r="Q52" s="14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36" t="s">
        <v>57</v>
      </c>
      <c r="B53" s="28">
        <v>0.0</v>
      </c>
      <c r="C53" s="29">
        <f>-(1027471.78-362208.81-208386.07-39331.17)</f>
        <v>-417545.73</v>
      </c>
      <c r="D53" s="30">
        <f t="shared" si="69"/>
        <v>417545.73</v>
      </c>
      <c r="E53" s="60">
        <f>-102851.86+10336.23
</f>
        <v>-92515.63</v>
      </c>
      <c r="F53" s="35">
        <f>-(402780.12+F47+F48+F49)</f>
        <v>-251442.83</v>
      </c>
      <c r="G53" s="30">
        <f t="shared" si="71"/>
        <v>158927.2</v>
      </c>
      <c r="H53" s="74">
        <v>-154277.78</v>
      </c>
      <c r="I53" s="35">
        <f>-(280116.32+I47+I48)</f>
        <v>-135121.47</v>
      </c>
      <c r="J53" s="30">
        <f t="shared" si="73"/>
        <v>-19156.31</v>
      </c>
      <c r="K53" s="80">
        <v>-154277.78</v>
      </c>
      <c r="L53" s="35">
        <f>-(435200.11+L47+L48+630+210092)</f>
        <v>-420255.32</v>
      </c>
      <c r="M53" s="30">
        <f t="shared" si="75"/>
        <v>265977.54</v>
      </c>
      <c r="N53" s="29">
        <f t="shared" ref="N53:O53" si="116">B53+E53+H53+K53</f>
        <v>-401071.19</v>
      </c>
      <c r="O53" s="29">
        <f t="shared" si="116"/>
        <v>-1224365.35</v>
      </c>
      <c r="P53" s="30">
        <f t="shared" si="77"/>
        <v>823294.16</v>
      </c>
      <c r="Q53" s="14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43" t="s">
        <v>58</v>
      </c>
      <c r="B54" s="81">
        <v>0.0</v>
      </c>
      <c r="C54" s="62">
        <v>0.0</v>
      </c>
      <c r="D54" s="46">
        <f t="shared" si="69"/>
        <v>0</v>
      </c>
      <c r="E54" s="44">
        <v>0.0</v>
      </c>
      <c r="F54" s="48">
        <v>-22.54</v>
      </c>
      <c r="G54" s="46">
        <f t="shared" si="71"/>
        <v>22.54</v>
      </c>
      <c r="H54" s="82">
        <v>0.0</v>
      </c>
      <c r="I54" s="48">
        <v>-23945.29</v>
      </c>
      <c r="J54" s="46">
        <f t="shared" si="73"/>
        <v>23945.29</v>
      </c>
      <c r="K54" s="82">
        <v>-33000.0</v>
      </c>
      <c r="L54" s="48">
        <v>0.0</v>
      </c>
      <c r="M54" s="46">
        <f t="shared" si="75"/>
        <v>-33000</v>
      </c>
      <c r="N54" s="50">
        <f t="shared" ref="N54:O54" si="117">B54+E54+H54+K54</f>
        <v>-33000</v>
      </c>
      <c r="O54" s="50">
        <f t="shared" si="117"/>
        <v>-23967.83</v>
      </c>
      <c r="P54" s="52">
        <f t="shared" si="77"/>
        <v>-9032.17</v>
      </c>
      <c r="Q54" s="14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83" t="s">
        <v>59</v>
      </c>
      <c r="B55" s="84">
        <f t="shared" ref="B55:C55" si="118">B56</f>
        <v>-147969.09</v>
      </c>
      <c r="C55" s="84">
        <f t="shared" si="118"/>
        <v>-157716.25</v>
      </c>
      <c r="D55" s="85">
        <f t="shared" si="69"/>
        <v>9747.16</v>
      </c>
      <c r="E55" s="84">
        <f t="shared" ref="E55:F55" si="119">E56</f>
        <v>-147969.09</v>
      </c>
      <c r="F55" s="84">
        <f t="shared" si="119"/>
        <v>-157716.25</v>
      </c>
      <c r="G55" s="85">
        <f t="shared" si="71"/>
        <v>9747.16</v>
      </c>
      <c r="H55" s="84">
        <f t="shared" ref="H55:I55" si="120">H56</f>
        <v>-147969.09</v>
      </c>
      <c r="I55" s="84">
        <f t="shared" si="120"/>
        <v>-157716.25</v>
      </c>
      <c r="J55" s="85">
        <f t="shared" si="73"/>
        <v>9747.16</v>
      </c>
      <c r="K55" s="84">
        <f t="shared" ref="K55:L55" si="121">K56</f>
        <v>-147969.09</v>
      </c>
      <c r="L55" s="84">
        <f t="shared" si="121"/>
        <v>-157716.25</v>
      </c>
      <c r="M55" s="85">
        <f t="shared" si="75"/>
        <v>9747.16</v>
      </c>
      <c r="N55" s="86">
        <f t="shared" ref="N55:O55" si="122">B55+E55+H55+K55</f>
        <v>-591876.36</v>
      </c>
      <c r="O55" s="87">
        <f t="shared" si="122"/>
        <v>-630865</v>
      </c>
      <c r="P55" s="88">
        <f t="shared" si="77"/>
        <v>38988.64</v>
      </c>
      <c r="Q55" s="14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89" t="s">
        <v>60</v>
      </c>
      <c r="B56" s="90">
        <v>-147969.09</v>
      </c>
      <c r="C56" s="62">
        <f>-(630865/4)</f>
        <v>-157716.25</v>
      </c>
      <c r="D56" s="46">
        <f t="shared" si="69"/>
        <v>9747.16</v>
      </c>
      <c r="E56" s="91">
        <v>-147969.09</v>
      </c>
      <c r="F56" s="62">
        <f>-(630865/4)</f>
        <v>-157716.25</v>
      </c>
      <c r="G56" s="46">
        <f t="shared" si="71"/>
        <v>9747.16</v>
      </c>
      <c r="H56" s="92">
        <v>-147969.09</v>
      </c>
      <c r="I56" s="62">
        <f>-(630865/4)</f>
        <v>-157716.25</v>
      </c>
      <c r="J56" s="46">
        <f t="shared" si="73"/>
        <v>9747.16</v>
      </c>
      <c r="K56" s="93">
        <v>-147969.09</v>
      </c>
      <c r="L56" s="62">
        <f>-(630865/4)</f>
        <v>-157716.25</v>
      </c>
      <c r="M56" s="46">
        <f t="shared" si="75"/>
        <v>9747.16</v>
      </c>
      <c r="N56" s="50">
        <f t="shared" ref="N56:O56" si="123">B56+E56+H56+K56</f>
        <v>-591876.36</v>
      </c>
      <c r="O56" s="50">
        <f t="shared" si="123"/>
        <v>-630865</v>
      </c>
      <c r="P56" s="46">
        <f t="shared" si="77"/>
        <v>38988.64</v>
      </c>
      <c r="Q56" s="14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94" t="s">
        <v>61</v>
      </c>
      <c r="B57" s="95">
        <v>0.0</v>
      </c>
      <c r="C57" s="95">
        <v>0.0</v>
      </c>
      <c r="D57" s="96">
        <v>0.0</v>
      </c>
      <c r="E57" s="95">
        <v>0.0</v>
      </c>
      <c r="F57" s="95">
        <v>0.0</v>
      </c>
      <c r="G57" s="96">
        <v>0.0</v>
      </c>
      <c r="H57" s="95">
        <v>0.0</v>
      </c>
      <c r="I57" s="95">
        <v>0.0</v>
      </c>
      <c r="J57" s="96">
        <v>0.0</v>
      </c>
      <c r="K57" s="95">
        <v>0.0</v>
      </c>
      <c r="L57" s="95">
        <v>0.0</v>
      </c>
      <c r="M57" s="96">
        <v>0.0</v>
      </c>
      <c r="N57" s="19">
        <f t="shared" ref="N57:O57" si="124">B57+E57+H57+K57</f>
        <v>0</v>
      </c>
      <c r="O57" s="19">
        <f t="shared" si="124"/>
        <v>0</v>
      </c>
      <c r="P57" s="96">
        <v>0.0</v>
      </c>
      <c r="Q57" s="14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7" t="s">
        <v>62</v>
      </c>
      <c r="B58" s="22">
        <f t="shared" ref="B58:C58" si="125">B60+B59</f>
        <v>-2597.56</v>
      </c>
      <c r="C58" s="23">
        <f t="shared" si="125"/>
        <v>3029.43</v>
      </c>
      <c r="D58" s="24">
        <f>(C58-B58)</f>
        <v>5626.99</v>
      </c>
      <c r="E58" s="23">
        <f t="shared" ref="E58:F58" si="126">E60+E59</f>
        <v>-2588.56</v>
      </c>
      <c r="F58" s="23">
        <f t="shared" si="126"/>
        <v>2678117.27</v>
      </c>
      <c r="G58" s="24">
        <f>(F58-E58)</f>
        <v>2680705.83</v>
      </c>
      <c r="H58" s="23">
        <f t="shared" ref="H58:I58" si="127">H60+H59</f>
        <v>-2579.56</v>
      </c>
      <c r="I58" s="23">
        <f t="shared" si="127"/>
        <v>-1106.46</v>
      </c>
      <c r="J58" s="24">
        <f>(I58-H58)</f>
        <v>1473.1</v>
      </c>
      <c r="K58" s="23">
        <f t="shared" ref="K58:L58" si="128">K60+K59</f>
        <v>-703.36</v>
      </c>
      <c r="L58" s="23">
        <f t="shared" si="128"/>
        <v>491548.54</v>
      </c>
      <c r="M58" s="24">
        <f>(L58-K58)</f>
        <v>492251.9</v>
      </c>
      <c r="N58" s="23">
        <f t="shared" ref="N58:O58" si="129">B58+E58+H58+K58</f>
        <v>-8469.04</v>
      </c>
      <c r="O58" s="23">
        <f t="shared" si="129"/>
        <v>3171588.78</v>
      </c>
      <c r="P58" s="24">
        <f>(O58-N58)</f>
        <v>3180057.82</v>
      </c>
      <c r="Q58" s="14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36" t="s">
        <v>63</v>
      </c>
      <c r="B59" s="97">
        <v>-5149.06</v>
      </c>
      <c r="C59" s="29">
        <f>-(0.8+152.54)</f>
        <v>-153.34</v>
      </c>
      <c r="D59" s="30">
        <f>-(C59-B59)</f>
        <v>-4995.72</v>
      </c>
      <c r="E59" s="98">
        <v>-5149.06</v>
      </c>
      <c r="F59" s="32">
        <v>0.0</v>
      </c>
      <c r="G59" s="99">
        <v>0.0</v>
      </c>
      <c r="H59" s="100">
        <v>-5149.06</v>
      </c>
      <c r="I59" s="32">
        <v>-1227.6</v>
      </c>
      <c r="J59" s="99">
        <v>0.0</v>
      </c>
      <c r="K59" s="101">
        <v>-5149.06</v>
      </c>
      <c r="L59" s="42">
        <f>-(12500+111611.22)</f>
        <v>-124111.22</v>
      </c>
      <c r="M59" s="99">
        <v>0.0</v>
      </c>
      <c r="N59" s="29">
        <f t="shared" ref="N59:O59" si="130">B59+E59+H59+K59</f>
        <v>-20596.24</v>
      </c>
      <c r="O59" s="29">
        <f t="shared" si="130"/>
        <v>-125492.16</v>
      </c>
      <c r="P59" s="99">
        <v>0.0</v>
      </c>
      <c r="Q59" s="14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43" t="s">
        <v>64</v>
      </c>
      <c r="B60" s="81">
        <v>2551.5</v>
      </c>
      <c r="C60" s="62">
        <v>3182.77</v>
      </c>
      <c r="D60" s="46">
        <f t="shared" ref="D60:D62" si="133">(C60-B60)</f>
        <v>631.27</v>
      </c>
      <c r="E60" s="47">
        <v>2560.5</v>
      </c>
      <c r="F60" s="102">
        <f>2674775.1+3342.17</f>
        <v>2678117.27</v>
      </c>
      <c r="G60" s="46">
        <f t="shared" ref="G60:G62" si="135">(F60-E60)</f>
        <v>2675556.77</v>
      </c>
      <c r="H60" s="82">
        <v>2569.5</v>
      </c>
      <c r="I60" s="48">
        <v>121.14</v>
      </c>
      <c r="J60" s="46">
        <f t="shared" ref="J60:J62" si="137">(I60-H60)</f>
        <v>-2448.36</v>
      </c>
      <c r="K60" s="103">
        <f>2578.5+1867.2</f>
        <v>4445.7</v>
      </c>
      <c r="L60" s="104">
        <f>285710.79+9852.97+320096</f>
        <v>615659.76</v>
      </c>
      <c r="M60" s="46">
        <f t="shared" ref="M60:M62" si="139">(L60-K60)</f>
        <v>611214.06</v>
      </c>
      <c r="N60" s="50">
        <f t="shared" ref="N60:O60" si="131">B60+E60+H60+K60</f>
        <v>12127.2</v>
      </c>
      <c r="O60" s="50">
        <f t="shared" si="131"/>
        <v>3297080.94</v>
      </c>
      <c r="P60" s="46">
        <f t="shared" ref="P60:P62" si="141">(O60-N60)</f>
        <v>3284953.74</v>
      </c>
      <c r="Q60" s="14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105" t="s">
        <v>65</v>
      </c>
      <c r="B61" s="106">
        <f t="shared" ref="B61:C61" si="132">B6+B16+B23+B25+B34+B55+B57+B58</f>
        <v>2441043.19</v>
      </c>
      <c r="C61" s="106">
        <f t="shared" si="132"/>
        <v>114159.58</v>
      </c>
      <c r="D61" s="107">
        <f t="shared" si="133"/>
        <v>-2326883.61</v>
      </c>
      <c r="E61" s="106">
        <f t="shared" ref="E61:F61" si="134">E6+E16+E23+E25+E34+E55+E57+E58</f>
        <v>-1355145.04</v>
      </c>
      <c r="F61" s="106">
        <f t="shared" si="134"/>
        <v>-218978.06</v>
      </c>
      <c r="G61" s="107">
        <f t="shared" si="135"/>
        <v>1136166.98</v>
      </c>
      <c r="H61" s="106">
        <f t="shared" ref="H61:I61" si="136">H6+H16+H23+H25+H34+H55+H57+H58</f>
        <v>-859906.27</v>
      </c>
      <c r="I61" s="106">
        <f t="shared" si="136"/>
        <v>-592815.11</v>
      </c>
      <c r="J61" s="107">
        <f t="shared" si="137"/>
        <v>267091.16</v>
      </c>
      <c r="K61" s="106">
        <f t="shared" ref="K61:L61" si="138">K6+K16+K23+K25+K34+K55+K57+K58</f>
        <v>-182542.47</v>
      </c>
      <c r="L61" s="106">
        <f t="shared" si="138"/>
        <v>854835.39</v>
      </c>
      <c r="M61" s="107">
        <f t="shared" si="139"/>
        <v>1037377.86</v>
      </c>
      <c r="N61" s="86">
        <f t="shared" ref="N61:O61" si="140">N6+N16+N23+N25+N34+N55+N57+N58</f>
        <v>43449.41</v>
      </c>
      <c r="O61" s="86">
        <f t="shared" si="140"/>
        <v>157201.8</v>
      </c>
      <c r="P61" s="107">
        <f t="shared" si="141"/>
        <v>113752.39</v>
      </c>
      <c r="Q61" s="14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108" t="s">
        <v>66</v>
      </c>
      <c r="B62" s="109">
        <f t="shared" ref="B62:C62" si="142">B61</f>
        <v>2441043.19</v>
      </c>
      <c r="C62" s="109">
        <f t="shared" si="142"/>
        <v>114159.58</v>
      </c>
      <c r="D62" s="110">
        <f t="shared" si="133"/>
        <v>-2326883.61</v>
      </c>
      <c r="E62" s="109">
        <f t="shared" ref="E62:F62" si="143">E61</f>
        <v>-1355145.04</v>
      </c>
      <c r="F62" s="109">
        <f t="shared" si="143"/>
        <v>-218978.06</v>
      </c>
      <c r="G62" s="110">
        <f t="shared" si="135"/>
        <v>1136166.98</v>
      </c>
      <c r="H62" s="109">
        <f t="shared" ref="H62:I62" si="144">H61</f>
        <v>-859906.27</v>
      </c>
      <c r="I62" s="109">
        <f t="shared" si="144"/>
        <v>-592815.11</v>
      </c>
      <c r="J62" s="110">
        <f t="shared" si="137"/>
        <v>267091.16</v>
      </c>
      <c r="K62" s="109">
        <f t="shared" ref="K62:L62" si="145">K61</f>
        <v>-182542.47</v>
      </c>
      <c r="L62" s="109">
        <f t="shared" si="145"/>
        <v>854835.39</v>
      </c>
      <c r="M62" s="111">
        <f t="shared" si="139"/>
        <v>1037377.86</v>
      </c>
      <c r="N62" s="109">
        <f t="shared" ref="N62:O62" si="146">N61</f>
        <v>43449.41</v>
      </c>
      <c r="O62" s="109">
        <f t="shared" si="146"/>
        <v>157201.8</v>
      </c>
      <c r="P62" s="111">
        <f t="shared" si="141"/>
        <v>113752.39</v>
      </c>
      <c r="Q62" s="14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112" t="s">
        <v>67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4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Q64" s="113"/>
    </row>
    <row r="65" ht="12.75" customHeight="1">
      <c r="G65" s="114"/>
      <c r="Q65" s="113"/>
    </row>
    <row r="66" ht="12.75" customHeight="1">
      <c r="O66" s="115"/>
      <c r="Q66" s="113"/>
    </row>
    <row r="67" ht="12.75" customHeight="1">
      <c r="O67" s="116"/>
      <c r="Q67" s="113"/>
    </row>
    <row r="68" ht="12.75" customHeight="1">
      <c r="Q68" s="113"/>
    </row>
    <row r="69" ht="12.75" customHeight="1">
      <c r="Q69" s="113"/>
    </row>
    <row r="70" ht="12.75" customHeight="1">
      <c r="G70" s="117"/>
      <c r="Q70" s="113"/>
    </row>
    <row r="71" ht="12.75" customHeight="1">
      <c r="G71" s="118"/>
      <c r="Q71" s="113"/>
    </row>
    <row r="72" ht="12.75" customHeight="1">
      <c r="G72" s="119" t="s">
        <v>68</v>
      </c>
      <c r="Q72" s="113"/>
    </row>
    <row r="73" ht="12.75" customHeight="1">
      <c r="G73" s="119" t="s">
        <v>69</v>
      </c>
      <c r="Q73" s="113"/>
    </row>
    <row r="74" ht="12.75" customHeight="1">
      <c r="G74" s="119" t="s">
        <v>70</v>
      </c>
      <c r="Q74" s="113"/>
    </row>
    <row r="75" ht="12.75" customHeight="1">
      <c r="Q75" s="113"/>
    </row>
    <row r="76" ht="12.75" customHeight="1">
      <c r="Q76" s="113"/>
    </row>
    <row r="77" ht="12.75" customHeight="1">
      <c r="Q77" s="113"/>
    </row>
    <row r="78" ht="12.75" customHeight="1">
      <c r="Q78" s="113"/>
    </row>
    <row r="79" ht="12.75" customHeight="1">
      <c r="Q79" s="113"/>
    </row>
    <row r="80" ht="12.75" customHeight="1">
      <c r="Q80" s="113"/>
    </row>
    <row r="81" ht="12.75" customHeight="1">
      <c r="Q81" s="113"/>
    </row>
    <row r="82" ht="12.75" customHeight="1">
      <c r="Q82" s="113"/>
    </row>
    <row r="83" ht="12.75" customHeight="1">
      <c r="Q83" s="113"/>
    </row>
    <row r="84" ht="12.75" customHeight="1">
      <c r="Q84" s="113"/>
    </row>
    <row r="85" ht="12.75" customHeight="1">
      <c r="Q85" s="113"/>
    </row>
    <row r="86" ht="12.75" customHeight="1">
      <c r="Q86" s="113"/>
    </row>
    <row r="87" ht="12.75" customHeight="1">
      <c r="Q87" s="113"/>
    </row>
    <row r="88" ht="12.75" customHeight="1">
      <c r="Q88" s="113"/>
    </row>
    <row r="89" ht="12.75" customHeight="1">
      <c r="Q89" s="113"/>
    </row>
    <row r="90" ht="12.75" customHeight="1">
      <c r="Q90" s="113"/>
    </row>
    <row r="91" ht="12.75" customHeight="1">
      <c r="Q91" s="113"/>
    </row>
    <row r="92" ht="12.75" customHeight="1">
      <c r="Q92" s="113"/>
    </row>
    <row r="93" ht="12.75" customHeight="1">
      <c r="Q93" s="113"/>
    </row>
    <row r="94" ht="12.75" customHeight="1">
      <c r="Q94" s="113"/>
    </row>
    <row r="95" ht="12.75" customHeight="1">
      <c r="Q95" s="113"/>
    </row>
    <row r="96" ht="12.75" customHeight="1">
      <c r="Q96" s="113"/>
    </row>
    <row r="97" ht="12.75" customHeight="1">
      <c r="Q97" s="113"/>
    </row>
    <row r="98" ht="12.75" customHeight="1">
      <c r="Q98" s="113"/>
    </row>
    <row r="99" ht="12.75" customHeight="1">
      <c r="Q99" s="113"/>
    </row>
    <row r="100" ht="12.75" customHeight="1">
      <c r="Q100" s="113"/>
    </row>
    <row r="101" ht="12.75" customHeight="1">
      <c r="Q101" s="113"/>
    </row>
    <row r="102" ht="12.75" customHeight="1">
      <c r="Q102" s="113"/>
    </row>
    <row r="103" ht="12.75" customHeight="1">
      <c r="Q103" s="113"/>
    </row>
    <row r="104" ht="12.75" customHeight="1">
      <c r="Q104" s="113"/>
    </row>
    <row r="105" ht="12.75" customHeight="1">
      <c r="Q105" s="113"/>
    </row>
    <row r="106" ht="12.75" customHeight="1">
      <c r="Q106" s="113"/>
    </row>
    <row r="107" ht="12.75" customHeight="1">
      <c r="Q107" s="113"/>
    </row>
    <row r="108" ht="12.75" customHeight="1">
      <c r="Q108" s="113"/>
    </row>
    <row r="109" ht="12.75" customHeight="1">
      <c r="Q109" s="113"/>
    </row>
    <row r="110" ht="12.75" customHeight="1">
      <c r="Q110" s="113"/>
    </row>
    <row r="111" ht="12.75" customHeight="1">
      <c r="Q111" s="113"/>
    </row>
    <row r="112" ht="12.75" customHeight="1">
      <c r="Q112" s="113"/>
    </row>
    <row r="113" ht="12.75" customHeight="1">
      <c r="Q113" s="113"/>
    </row>
    <row r="114" ht="12.75" customHeight="1">
      <c r="Q114" s="113"/>
    </row>
    <row r="115" ht="12.75" customHeight="1">
      <c r="Q115" s="113"/>
    </row>
    <row r="116" ht="12.75" customHeight="1">
      <c r="Q116" s="113"/>
    </row>
    <row r="117" ht="12.75" customHeight="1">
      <c r="Q117" s="113"/>
    </row>
    <row r="118" ht="12.75" customHeight="1">
      <c r="Q118" s="113"/>
    </row>
    <row r="119" ht="12.75" customHeight="1">
      <c r="Q119" s="113"/>
    </row>
    <row r="120" ht="12.75" customHeight="1">
      <c r="Q120" s="113"/>
    </row>
    <row r="121" ht="12.75" customHeight="1">
      <c r="Q121" s="113"/>
    </row>
    <row r="122" ht="12.75" customHeight="1">
      <c r="Q122" s="113"/>
    </row>
    <row r="123" ht="12.75" customHeight="1">
      <c r="Q123" s="113"/>
    </row>
    <row r="124" ht="12.75" customHeight="1">
      <c r="Q124" s="113"/>
    </row>
    <row r="125" ht="12.75" customHeight="1">
      <c r="Q125" s="113"/>
    </row>
    <row r="126" ht="12.75" customHeight="1">
      <c r="Q126" s="113"/>
    </row>
    <row r="127" ht="12.75" customHeight="1">
      <c r="Q127" s="113"/>
    </row>
    <row r="128" ht="12.75" customHeight="1">
      <c r="Q128" s="113"/>
    </row>
    <row r="129" ht="12.75" customHeight="1">
      <c r="Q129" s="113"/>
    </row>
    <row r="130" ht="12.75" customHeight="1">
      <c r="Q130" s="113"/>
    </row>
    <row r="131" ht="12.75" customHeight="1">
      <c r="Q131" s="113"/>
    </row>
    <row r="132" ht="12.75" customHeight="1">
      <c r="Q132" s="113"/>
    </row>
    <row r="133" ht="12.75" customHeight="1">
      <c r="Q133" s="113"/>
    </row>
    <row r="134" ht="12.75" customHeight="1">
      <c r="Q134" s="113"/>
    </row>
    <row r="135" ht="12.75" customHeight="1">
      <c r="Q135" s="113"/>
    </row>
    <row r="136" ht="12.75" customHeight="1">
      <c r="Q136" s="113"/>
    </row>
    <row r="137" ht="12.75" customHeight="1">
      <c r="Q137" s="113"/>
    </row>
    <row r="138" ht="12.75" customHeight="1">
      <c r="Q138" s="113"/>
    </row>
    <row r="139" ht="12.75" customHeight="1">
      <c r="Q139" s="113"/>
    </row>
    <row r="140" ht="12.75" customHeight="1">
      <c r="Q140" s="113"/>
    </row>
    <row r="141" ht="12.75" customHeight="1">
      <c r="Q141" s="113"/>
    </row>
    <row r="142" ht="12.75" customHeight="1">
      <c r="Q142" s="113"/>
    </row>
    <row r="143" ht="12.75" customHeight="1">
      <c r="Q143" s="113"/>
    </row>
    <row r="144" ht="12.75" customHeight="1">
      <c r="Q144" s="113"/>
    </row>
    <row r="145" ht="12.75" customHeight="1">
      <c r="Q145" s="113"/>
    </row>
    <row r="146" ht="12.75" customHeight="1">
      <c r="Q146" s="113"/>
    </row>
    <row r="147" ht="12.75" customHeight="1">
      <c r="Q147" s="113"/>
    </row>
    <row r="148" ht="12.75" customHeight="1">
      <c r="Q148" s="113"/>
    </row>
    <row r="149" ht="12.75" customHeight="1">
      <c r="Q149" s="113"/>
    </row>
    <row r="150" ht="12.75" customHeight="1">
      <c r="Q150" s="113"/>
    </row>
    <row r="151" ht="12.75" customHeight="1">
      <c r="Q151" s="113"/>
    </row>
    <row r="152" ht="12.75" customHeight="1">
      <c r="Q152" s="113"/>
    </row>
    <row r="153" ht="12.75" customHeight="1">
      <c r="Q153" s="113"/>
    </row>
    <row r="154" ht="12.75" customHeight="1">
      <c r="Q154" s="113"/>
    </row>
    <row r="155" ht="12.75" customHeight="1">
      <c r="Q155" s="113"/>
    </row>
    <row r="156" ht="12.75" customHeight="1">
      <c r="Q156" s="113"/>
    </row>
    <row r="157" ht="12.75" customHeight="1">
      <c r="Q157" s="113"/>
    </row>
    <row r="158" ht="12.75" customHeight="1">
      <c r="Q158" s="113"/>
    </row>
    <row r="159" ht="12.75" customHeight="1">
      <c r="Q159" s="113"/>
    </row>
    <row r="160" ht="12.75" customHeight="1">
      <c r="Q160" s="113"/>
    </row>
    <row r="161" ht="12.75" customHeight="1">
      <c r="Q161" s="113"/>
    </row>
    <row r="162" ht="12.75" customHeight="1">
      <c r="Q162" s="113"/>
    </row>
    <row r="163" ht="12.75" customHeight="1">
      <c r="Q163" s="113"/>
    </row>
    <row r="164" ht="12.75" customHeight="1">
      <c r="Q164" s="113"/>
    </row>
    <row r="165" ht="12.75" customHeight="1">
      <c r="Q165" s="113"/>
    </row>
    <row r="166" ht="12.75" customHeight="1">
      <c r="Q166" s="113"/>
    </row>
    <row r="167" ht="12.75" customHeight="1">
      <c r="Q167" s="113"/>
    </row>
    <row r="168" ht="12.75" customHeight="1">
      <c r="Q168" s="113"/>
    </row>
    <row r="169" ht="12.75" customHeight="1">
      <c r="Q169" s="113"/>
    </row>
    <row r="170" ht="12.75" customHeight="1">
      <c r="Q170" s="113"/>
    </row>
    <row r="171" ht="12.75" customHeight="1">
      <c r="Q171" s="113"/>
    </row>
    <row r="172" ht="12.75" customHeight="1">
      <c r="Q172" s="113"/>
    </row>
    <row r="173" ht="12.75" customHeight="1">
      <c r="Q173" s="113"/>
    </row>
    <row r="174" ht="12.75" customHeight="1">
      <c r="Q174" s="113"/>
    </row>
    <row r="175" ht="12.75" customHeight="1">
      <c r="Q175" s="113"/>
    </row>
    <row r="176" ht="12.75" customHeight="1">
      <c r="Q176" s="113"/>
    </row>
    <row r="177" ht="12.75" customHeight="1">
      <c r="Q177" s="113"/>
    </row>
    <row r="178" ht="12.75" customHeight="1">
      <c r="Q178" s="113"/>
    </row>
    <row r="179" ht="12.75" customHeight="1">
      <c r="Q179" s="113"/>
    </row>
    <row r="180" ht="12.75" customHeight="1">
      <c r="Q180" s="113"/>
    </row>
    <row r="181" ht="12.75" customHeight="1">
      <c r="Q181" s="113"/>
    </row>
    <row r="182" ht="12.75" customHeight="1">
      <c r="Q182" s="113"/>
    </row>
    <row r="183" ht="12.75" customHeight="1">
      <c r="Q183" s="113"/>
    </row>
    <row r="184" ht="12.75" customHeight="1">
      <c r="Q184" s="113"/>
    </row>
    <row r="185" ht="12.75" customHeight="1">
      <c r="Q185" s="113"/>
    </row>
    <row r="186" ht="12.75" customHeight="1">
      <c r="Q186" s="113"/>
    </row>
    <row r="187" ht="12.75" customHeight="1">
      <c r="Q187" s="113"/>
    </row>
    <row r="188" ht="12.75" customHeight="1">
      <c r="Q188" s="113"/>
    </row>
    <row r="189" ht="12.75" customHeight="1">
      <c r="Q189" s="113"/>
    </row>
    <row r="190" ht="12.75" customHeight="1">
      <c r="Q190" s="113"/>
    </row>
    <row r="191" ht="12.75" customHeight="1">
      <c r="Q191" s="113"/>
    </row>
    <row r="192" ht="12.75" customHeight="1">
      <c r="Q192" s="113"/>
    </row>
    <row r="193" ht="12.75" customHeight="1">
      <c r="Q193" s="113"/>
    </row>
    <row r="194" ht="12.75" customHeight="1">
      <c r="Q194" s="113"/>
    </row>
    <row r="195" ht="12.75" customHeight="1">
      <c r="Q195" s="113"/>
    </row>
    <row r="196" ht="12.75" customHeight="1">
      <c r="Q196" s="113"/>
    </row>
    <row r="197" ht="12.75" customHeight="1">
      <c r="Q197" s="113"/>
    </row>
    <row r="198" ht="12.75" customHeight="1">
      <c r="Q198" s="113"/>
    </row>
    <row r="199" ht="12.75" customHeight="1">
      <c r="Q199" s="113"/>
    </row>
    <row r="200" ht="12.75" customHeight="1">
      <c r="Q200" s="113"/>
    </row>
    <row r="201" ht="12.75" customHeight="1">
      <c r="Q201" s="113"/>
    </row>
    <row r="202" ht="12.75" customHeight="1">
      <c r="Q202" s="113"/>
    </row>
    <row r="203" ht="12.75" customHeight="1">
      <c r="Q203" s="113"/>
    </row>
    <row r="204" ht="12.75" customHeight="1">
      <c r="Q204" s="113"/>
    </row>
    <row r="205" ht="12.75" customHeight="1">
      <c r="Q205" s="113"/>
    </row>
    <row r="206" ht="12.75" customHeight="1">
      <c r="Q206" s="113"/>
    </row>
    <row r="207" ht="12.75" customHeight="1">
      <c r="Q207" s="113"/>
    </row>
    <row r="208" ht="12.75" customHeight="1">
      <c r="Q208" s="113"/>
    </row>
    <row r="209" ht="12.75" customHeight="1">
      <c r="Q209" s="113"/>
    </row>
    <row r="210" ht="12.75" customHeight="1">
      <c r="Q210" s="113"/>
    </row>
    <row r="211" ht="12.75" customHeight="1">
      <c r="Q211" s="113"/>
    </row>
    <row r="212" ht="12.75" customHeight="1">
      <c r="Q212" s="113"/>
    </row>
    <row r="213" ht="12.75" customHeight="1">
      <c r="Q213" s="113"/>
    </row>
    <row r="214" ht="12.75" customHeight="1">
      <c r="Q214" s="113"/>
    </row>
    <row r="215" ht="12.75" customHeight="1">
      <c r="Q215" s="113"/>
    </row>
    <row r="216" ht="12.75" customHeight="1">
      <c r="Q216" s="113"/>
    </row>
    <row r="217" ht="12.75" customHeight="1">
      <c r="Q217" s="113"/>
    </row>
    <row r="218" ht="12.75" customHeight="1">
      <c r="Q218" s="113"/>
    </row>
    <row r="219" ht="12.75" customHeight="1">
      <c r="Q219" s="113"/>
    </row>
    <row r="220" ht="12.75" customHeight="1">
      <c r="Q220" s="113"/>
    </row>
    <row r="221" ht="12.75" customHeight="1">
      <c r="Q221" s="113"/>
    </row>
    <row r="222" ht="12.75" customHeight="1">
      <c r="Q222" s="113"/>
    </row>
    <row r="223" ht="12.75" customHeight="1">
      <c r="Q223" s="113"/>
    </row>
    <row r="224" ht="12.75" customHeight="1">
      <c r="Q224" s="113"/>
    </row>
    <row r="225" ht="12.75" customHeight="1">
      <c r="Q225" s="113"/>
    </row>
    <row r="226" ht="12.75" customHeight="1">
      <c r="Q226" s="113"/>
    </row>
    <row r="227" ht="12.75" customHeight="1">
      <c r="Q227" s="113"/>
    </row>
    <row r="228" ht="12.75" customHeight="1">
      <c r="Q228" s="113"/>
    </row>
    <row r="229" ht="12.75" customHeight="1">
      <c r="Q229" s="113"/>
    </row>
    <row r="230" ht="12.75" customHeight="1">
      <c r="Q230" s="113"/>
    </row>
    <row r="231" ht="12.75" customHeight="1">
      <c r="Q231" s="113"/>
    </row>
    <row r="232" ht="12.75" customHeight="1">
      <c r="Q232" s="113"/>
    </row>
    <row r="233" ht="12.75" customHeight="1">
      <c r="Q233" s="113"/>
    </row>
    <row r="234" ht="12.75" customHeight="1">
      <c r="Q234" s="113"/>
    </row>
    <row r="235" ht="12.75" customHeight="1">
      <c r="Q235" s="113"/>
    </row>
    <row r="236" ht="12.75" customHeight="1">
      <c r="Q236" s="113"/>
    </row>
    <row r="237" ht="12.75" customHeight="1">
      <c r="Q237" s="113"/>
    </row>
    <row r="238" ht="12.75" customHeight="1">
      <c r="Q238" s="113"/>
    </row>
    <row r="239" ht="12.75" customHeight="1">
      <c r="Q239" s="113"/>
    </row>
    <row r="240" ht="12.75" customHeight="1">
      <c r="Q240" s="113"/>
    </row>
    <row r="241" ht="12.75" customHeight="1">
      <c r="Q241" s="113"/>
    </row>
    <row r="242" ht="12.75" customHeight="1">
      <c r="Q242" s="113"/>
    </row>
    <row r="243" ht="12.75" customHeight="1">
      <c r="Q243" s="113"/>
    </row>
    <row r="244" ht="12.75" customHeight="1">
      <c r="Q244" s="113"/>
    </row>
    <row r="245" ht="12.75" customHeight="1">
      <c r="Q245" s="113"/>
    </row>
    <row r="246" ht="12.75" customHeight="1">
      <c r="Q246" s="113"/>
    </row>
    <row r="247" ht="12.75" customHeight="1">
      <c r="Q247" s="113"/>
    </row>
    <row r="248" ht="12.75" customHeight="1">
      <c r="Q248" s="113"/>
    </row>
    <row r="249" ht="12.75" customHeight="1">
      <c r="Q249" s="113"/>
    </row>
    <row r="250" ht="12.75" customHeight="1">
      <c r="Q250" s="113"/>
    </row>
    <row r="251" ht="12.75" customHeight="1">
      <c r="Q251" s="113"/>
    </row>
    <row r="252" ht="12.75" customHeight="1">
      <c r="Q252" s="113"/>
    </row>
    <row r="253" ht="12.75" customHeight="1">
      <c r="Q253" s="113"/>
    </row>
    <row r="254" ht="12.75" customHeight="1">
      <c r="Q254" s="113"/>
    </row>
    <row r="255" ht="12.75" customHeight="1">
      <c r="Q255" s="113"/>
    </row>
    <row r="256" ht="12.75" customHeight="1">
      <c r="Q256" s="113"/>
    </row>
    <row r="257" ht="12.75" customHeight="1">
      <c r="Q257" s="113"/>
    </row>
    <row r="258" ht="12.75" customHeight="1">
      <c r="Q258" s="113"/>
    </row>
    <row r="259" ht="12.75" customHeight="1">
      <c r="Q259" s="113"/>
    </row>
    <row r="260" ht="12.75" customHeight="1">
      <c r="Q260" s="113"/>
    </row>
    <row r="261" ht="12.75" customHeight="1">
      <c r="Q261" s="113"/>
    </row>
    <row r="262" ht="12.75" customHeight="1">
      <c r="Q262" s="113"/>
    </row>
    <row r="263" ht="12.75" customHeight="1">
      <c r="Q263" s="113"/>
    </row>
    <row r="264" ht="12.75" customHeight="1">
      <c r="Q264" s="113"/>
    </row>
    <row r="265" ht="12.75" customHeight="1">
      <c r="Q265" s="113"/>
    </row>
    <row r="266" ht="12.75" customHeight="1">
      <c r="Q266" s="113"/>
    </row>
    <row r="267" ht="12.75" customHeight="1">
      <c r="Q267" s="113"/>
    </row>
    <row r="268" ht="12.75" customHeight="1">
      <c r="Q268" s="113"/>
    </row>
    <row r="269" ht="12.75" customHeight="1">
      <c r="Q269" s="113"/>
    </row>
    <row r="270" ht="12.75" customHeight="1">
      <c r="Q270" s="113"/>
    </row>
    <row r="271" ht="12.75" customHeight="1">
      <c r="Q271" s="113"/>
    </row>
    <row r="272" ht="12.75" customHeight="1">
      <c r="Q272" s="113"/>
    </row>
    <row r="273" ht="12.75" customHeight="1">
      <c r="Q273" s="113"/>
    </row>
    <row r="274" ht="12.75" customHeight="1">
      <c r="Q274" s="113"/>
    </row>
    <row r="275" ht="12.75" customHeight="1">
      <c r="Q275" s="113"/>
    </row>
    <row r="276" ht="12.75" customHeight="1">
      <c r="Q276" s="113"/>
    </row>
    <row r="277" ht="12.75" customHeight="1">
      <c r="Q277" s="113"/>
    </row>
    <row r="278" ht="12.75" customHeight="1">
      <c r="Q278" s="113"/>
    </row>
    <row r="279" ht="12.75" customHeight="1">
      <c r="Q279" s="113"/>
    </row>
    <row r="280" ht="12.75" customHeight="1">
      <c r="Q280" s="113"/>
    </row>
    <row r="281" ht="12.75" customHeight="1">
      <c r="Q281" s="113"/>
    </row>
    <row r="282" ht="12.75" customHeight="1">
      <c r="Q282" s="113"/>
    </row>
    <row r="283" ht="12.75" customHeight="1">
      <c r="Q283" s="113"/>
    </row>
    <row r="284" ht="12.75" customHeight="1">
      <c r="Q284" s="113"/>
    </row>
    <row r="285" ht="12.75" customHeight="1">
      <c r="Q285" s="113"/>
    </row>
    <row r="286" ht="12.75" customHeight="1">
      <c r="Q286" s="113"/>
    </row>
    <row r="287" ht="12.75" customHeight="1">
      <c r="Q287" s="113"/>
    </row>
    <row r="288" ht="12.75" customHeight="1">
      <c r="Q288" s="113"/>
    </row>
    <row r="289" ht="12.75" customHeight="1">
      <c r="Q289" s="113"/>
    </row>
    <row r="290" ht="12.75" customHeight="1">
      <c r="Q290" s="113"/>
    </row>
    <row r="291" ht="12.75" customHeight="1">
      <c r="Q291" s="113"/>
    </row>
    <row r="292" ht="12.75" customHeight="1">
      <c r="Q292" s="113"/>
    </row>
    <row r="293" ht="12.75" customHeight="1">
      <c r="Q293" s="113"/>
    </row>
    <row r="294" ht="12.75" customHeight="1">
      <c r="Q294" s="113"/>
    </row>
    <row r="295" ht="12.75" customHeight="1">
      <c r="Q295" s="113"/>
    </row>
    <row r="296" ht="12.75" customHeight="1">
      <c r="Q296" s="113"/>
    </row>
    <row r="297" ht="12.75" customHeight="1">
      <c r="Q297" s="113"/>
    </row>
    <row r="298" ht="12.75" customHeight="1">
      <c r="Q298" s="113"/>
    </row>
    <row r="299" ht="12.75" customHeight="1">
      <c r="Q299" s="113"/>
    </row>
    <row r="300" ht="12.75" customHeight="1">
      <c r="Q300" s="113"/>
    </row>
    <row r="301" ht="12.75" customHeight="1">
      <c r="Q301" s="113"/>
    </row>
    <row r="302" ht="12.75" customHeight="1">
      <c r="Q302" s="113"/>
    </row>
    <row r="303" ht="12.75" customHeight="1">
      <c r="Q303" s="113"/>
    </row>
    <row r="304" ht="12.75" customHeight="1">
      <c r="Q304" s="113"/>
    </row>
    <row r="305" ht="12.75" customHeight="1">
      <c r="Q305" s="113"/>
    </row>
    <row r="306" ht="12.75" customHeight="1">
      <c r="Q306" s="113"/>
    </row>
    <row r="307" ht="12.75" customHeight="1">
      <c r="Q307" s="113"/>
    </row>
    <row r="308" ht="12.75" customHeight="1">
      <c r="Q308" s="113"/>
    </row>
    <row r="309" ht="12.75" customHeight="1">
      <c r="Q309" s="113"/>
    </row>
    <row r="310" ht="12.75" customHeight="1">
      <c r="Q310" s="113"/>
    </row>
    <row r="311" ht="12.75" customHeight="1">
      <c r="Q311" s="113"/>
    </row>
    <row r="312" ht="12.75" customHeight="1">
      <c r="Q312" s="113"/>
    </row>
    <row r="313" ht="12.75" customHeight="1">
      <c r="Q313" s="113"/>
    </row>
    <row r="314" ht="12.75" customHeight="1">
      <c r="Q314" s="113"/>
    </row>
    <row r="315" ht="12.75" customHeight="1">
      <c r="Q315" s="113"/>
    </row>
    <row r="316" ht="12.75" customHeight="1">
      <c r="Q316" s="113"/>
    </row>
    <row r="317" ht="12.75" customHeight="1">
      <c r="Q317" s="113"/>
    </row>
    <row r="318" ht="12.75" customHeight="1">
      <c r="Q318" s="113"/>
    </row>
    <row r="319" ht="12.75" customHeight="1">
      <c r="Q319" s="113"/>
    </row>
    <row r="320" ht="12.75" customHeight="1">
      <c r="Q320" s="113"/>
    </row>
    <row r="321" ht="12.75" customHeight="1">
      <c r="Q321" s="113"/>
    </row>
    <row r="322" ht="12.75" customHeight="1">
      <c r="Q322" s="113"/>
    </row>
    <row r="323" ht="12.75" customHeight="1">
      <c r="Q323" s="113"/>
    </row>
    <row r="324" ht="12.75" customHeight="1">
      <c r="Q324" s="113"/>
    </row>
    <row r="325" ht="12.75" customHeight="1">
      <c r="Q325" s="113"/>
    </row>
    <row r="326" ht="12.75" customHeight="1">
      <c r="Q326" s="113"/>
    </row>
    <row r="327" ht="12.75" customHeight="1">
      <c r="Q327" s="113"/>
    </row>
    <row r="328" ht="12.75" customHeight="1">
      <c r="Q328" s="113"/>
    </row>
    <row r="329" ht="12.75" customHeight="1">
      <c r="Q329" s="113"/>
    </row>
    <row r="330" ht="12.75" customHeight="1">
      <c r="Q330" s="113"/>
    </row>
    <row r="331" ht="12.75" customHeight="1">
      <c r="Q331" s="113"/>
    </row>
    <row r="332" ht="12.75" customHeight="1">
      <c r="Q332" s="113"/>
    </row>
    <row r="333" ht="12.75" customHeight="1">
      <c r="Q333" s="113"/>
    </row>
    <row r="334" ht="12.75" customHeight="1">
      <c r="Q334" s="113"/>
    </row>
    <row r="335" ht="12.75" customHeight="1">
      <c r="Q335" s="113"/>
    </row>
    <row r="336" ht="12.75" customHeight="1">
      <c r="Q336" s="113"/>
    </row>
    <row r="337" ht="12.75" customHeight="1">
      <c r="Q337" s="113"/>
    </row>
    <row r="338" ht="12.75" customHeight="1">
      <c r="Q338" s="113"/>
    </row>
    <row r="339" ht="12.75" customHeight="1">
      <c r="Q339" s="113"/>
    </row>
    <row r="340" ht="12.75" customHeight="1">
      <c r="Q340" s="113"/>
    </row>
    <row r="341" ht="12.75" customHeight="1">
      <c r="Q341" s="113"/>
    </row>
    <row r="342" ht="12.75" customHeight="1">
      <c r="Q342" s="113"/>
    </row>
    <row r="343" ht="12.75" customHeight="1">
      <c r="Q343" s="113"/>
    </row>
    <row r="344" ht="12.75" customHeight="1">
      <c r="Q344" s="113"/>
    </row>
    <row r="345" ht="12.75" customHeight="1">
      <c r="Q345" s="113"/>
    </row>
    <row r="346" ht="12.75" customHeight="1">
      <c r="Q346" s="113"/>
    </row>
    <row r="347" ht="12.75" customHeight="1">
      <c r="Q347" s="113"/>
    </row>
    <row r="348" ht="12.75" customHeight="1">
      <c r="Q348" s="113"/>
    </row>
    <row r="349" ht="12.75" customHeight="1">
      <c r="Q349" s="113"/>
    </row>
    <row r="350" ht="12.75" customHeight="1">
      <c r="Q350" s="113"/>
    </row>
    <row r="351" ht="12.75" customHeight="1">
      <c r="Q351" s="113"/>
    </row>
    <row r="352" ht="12.75" customHeight="1">
      <c r="Q352" s="113"/>
    </row>
    <row r="353" ht="12.75" customHeight="1">
      <c r="Q353" s="113"/>
    </row>
    <row r="354" ht="12.75" customHeight="1">
      <c r="Q354" s="113"/>
    </row>
    <row r="355" ht="12.75" customHeight="1">
      <c r="Q355" s="113"/>
    </row>
    <row r="356" ht="12.75" customHeight="1">
      <c r="Q356" s="113"/>
    </row>
    <row r="357" ht="12.75" customHeight="1">
      <c r="Q357" s="113"/>
    </row>
    <row r="358" ht="12.75" customHeight="1">
      <c r="Q358" s="113"/>
    </row>
    <row r="359" ht="12.75" customHeight="1">
      <c r="Q359" s="113"/>
    </row>
    <row r="360" ht="12.75" customHeight="1">
      <c r="Q360" s="113"/>
    </row>
    <row r="361" ht="12.75" customHeight="1">
      <c r="Q361" s="113"/>
    </row>
    <row r="362" ht="12.75" customHeight="1">
      <c r="Q362" s="113"/>
    </row>
    <row r="363" ht="12.75" customHeight="1">
      <c r="Q363" s="113"/>
    </row>
    <row r="364" ht="12.75" customHeight="1">
      <c r="Q364" s="113"/>
    </row>
    <row r="365" ht="12.75" customHeight="1">
      <c r="Q365" s="113"/>
    </row>
    <row r="366" ht="12.75" customHeight="1">
      <c r="Q366" s="113"/>
    </row>
    <row r="367" ht="12.75" customHeight="1">
      <c r="Q367" s="113"/>
    </row>
    <row r="368" ht="12.75" customHeight="1">
      <c r="Q368" s="113"/>
    </row>
    <row r="369" ht="12.75" customHeight="1">
      <c r="Q369" s="113"/>
    </row>
    <row r="370" ht="12.75" customHeight="1">
      <c r="Q370" s="113"/>
    </row>
    <row r="371" ht="12.75" customHeight="1">
      <c r="Q371" s="113"/>
    </row>
    <row r="372" ht="12.75" customHeight="1">
      <c r="Q372" s="113"/>
    </row>
    <row r="373" ht="12.75" customHeight="1">
      <c r="Q373" s="113"/>
    </row>
    <row r="374" ht="12.75" customHeight="1">
      <c r="Q374" s="113"/>
    </row>
    <row r="375" ht="12.75" customHeight="1">
      <c r="Q375" s="113"/>
    </row>
    <row r="376" ht="12.75" customHeight="1">
      <c r="Q376" s="113"/>
    </row>
    <row r="377" ht="12.75" customHeight="1">
      <c r="Q377" s="113"/>
    </row>
    <row r="378" ht="12.75" customHeight="1">
      <c r="Q378" s="113"/>
    </row>
    <row r="379" ht="12.75" customHeight="1">
      <c r="Q379" s="113"/>
    </row>
    <row r="380" ht="12.75" customHeight="1">
      <c r="Q380" s="113"/>
    </row>
    <row r="381" ht="12.75" customHeight="1">
      <c r="Q381" s="113"/>
    </row>
    <row r="382" ht="12.75" customHeight="1">
      <c r="Q382" s="113"/>
    </row>
    <row r="383" ht="12.75" customHeight="1">
      <c r="Q383" s="113"/>
    </row>
    <row r="384" ht="12.75" customHeight="1">
      <c r="Q384" s="113"/>
    </row>
    <row r="385" ht="12.75" customHeight="1">
      <c r="Q385" s="113"/>
    </row>
    <row r="386" ht="12.75" customHeight="1">
      <c r="Q386" s="113"/>
    </row>
    <row r="387" ht="12.75" customHeight="1">
      <c r="Q387" s="113"/>
    </row>
    <row r="388" ht="12.75" customHeight="1">
      <c r="Q388" s="113"/>
    </row>
    <row r="389" ht="12.75" customHeight="1">
      <c r="Q389" s="113"/>
    </row>
    <row r="390" ht="12.75" customHeight="1">
      <c r="Q390" s="113"/>
    </row>
    <row r="391" ht="12.75" customHeight="1">
      <c r="Q391" s="113"/>
    </row>
    <row r="392" ht="12.75" customHeight="1">
      <c r="Q392" s="113"/>
    </row>
    <row r="393" ht="12.75" customHeight="1">
      <c r="Q393" s="113"/>
    </row>
    <row r="394" ht="12.75" customHeight="1">
      <c r="Q394" s="113"/>
    </row>
    <row r="395" ht="12.75" customHeight="1">
      <c r="Q395" s="113"/>
    </row>
    <row r="396" ht="12.75" customHeight="1">
      <c r="Q396" s="113"/>
    </row>
    <row r="397" ht="12.75" customHeight="1">
      <c r="Q397" s="113"/>
    </row>
    <row r="398" ht="12.75" customHeight="1">
      <c r="Q398" s="113"/>
    </row>
    <row r="399" ht="12.75" customHeight="1">
      <c r="Q399" s="113"/>
    </row>
    <row r="400" ht="12.75" customHeight="1">
      <c r="Q400" s="113"/>
    </row>
    <row r="401" ht="12.75" customHeight="1">
      <c r="Q401" s="113"/>
    </row>
    <row r="402" ht="12.75" customHeight="1">
      <c r="Q402" s="113"/>
    </row>
    <row r="403" ht="12.75" customHeight="1">
      <c r="Q403" s="113"/>
    </row>
    <row r="404" ht="12.75" customHeight="1">
      <c r="Q404" s="113"/>
    </row>
    <row r="405" ht="12.75" customHeight="1">
      <c r="Q405" s="113"/>
    </row>
    <row r="406" ht="12.75" customHeight="1">
      <c r="Q406" s="113"/>
    </row>
    <row r="407" ht="12.75" customHeight="1">
      <c r="Q407" s="113"/>
    </row>
    <row r="408" ht="12.75" customHeight="1">
      <c r="Q408" s="113"/>
    </row>
    <row r="409" ht="12.75" customHeight="1">
      <c r="Q409" s="113"/>
    </row>
    <row r="410" ht="12.75" customHeight="1">
      <c r="Q410" s="113"/>
    </row>
    <row r="411" ht="12.75" customHeight="1">
      <c r="Q411" s="113"/>
    </row>
    <row r="412" ht="12.75" customHeight="1">
      <c r="Q412" s="113"/>
    </row>
    <row r="413" ht="12.75" customHeight="1">
      <c r="Q413" s="113"/>
    </row>
    <row r="414" ht="12.75" customHeight="1">
      <c r="Q414" s="113"/>
    </row>
    <row r="415" ht="12.75" customHeight="1">
      <c r="Q415" s="113"/>
    </row>
    <row r="416" ht="12.75" customHeight="1">
      <c r="Q416" s="113"/>
    </row>
    <row r="417" ht="12.75" customHeight="1">
      <c r="Q417" s="113"/>
    </row>
    <row r="418" ht="12.75" customHeight="1">
      <c r="Q418" s="113"/>
    </row>
    <row r="419" ht="12.75" customHeight="1">
      <c r="Q419" s="113"/>
    </row>
    <row r="420" ht="12.75" customHeight="1">
      <c r="Q420" s="113"/>
    </row>
    <row r="421" ht="12.75" customHeight="1">
      <c r="Q421" s="113"/>
    </row>
    <row r="422" ht="12.75" customHeight="1">
      <c r="Q422" s="113"/>
    </row>
    <row r="423" ht="12.75" customHeight="1">
      <c r="Q423" s="113"/>
    </row>
    <row r="424" ht="12.75" customHeight="1">
      <c r="Q424" s="113"/>
    </row>
    <row r="425" ht="12.75" customHeight="1">
      <c r="Q425" s="113"/>
    </row>
    <row r="426" ht="12.75" customHeight="1">
      <c r="Q426" s="113"/>
    </row>
    <row r="427" ht="12.75" customHeight="1">
      <c r="Q427" s="113"/>
    </row>
    <row r="428" ht="12.75" customHeight="1">
      <c r="Q428" s="113"/>
    </row>
    <row r="429" ht="12.75" customHeight="1">
      <c r="Q429" s="113"/>
    </row>
    <row r="430" ht="12.75" customHeight="1">
      <c r="Q430" s="113"/>
    </row>
    <row r="431" ht="12.75" customHeight="1">
      <c r="Q431" s="113"/>
    </row>
    <row r="432" ht="12.75" customHeight="1">
      <c r="Q432" s="113"/>
    </row>
    <row r="433" ht="12.75" customHeight="1">
      <c r="Q433" s="113"/>
    </row>
    <row r="434" ht="12.75" customHeight="1">
      <c r="Q434" s="113"/>
    </row>
    <row r="435" ht="12.75" customHeight="1">
      <c r="Q435" s="113"/>
    </row>
    <row r="436" ht="12.75" customHeight="1">
      <c r="Q436" s="113"/>
    </row>
    <row r="437" ht="12.75" customHeight="1">
      <c r="Q437" s="113"/>
    </row>
    <row r="438" ht="12.75" customHeight="1">
      <c r="Q438" s="113"/>
    </row>
    <row r="439" ht="12.75" customHeight="1">
      <c r="Q439" s="113"/>
    </row>
    <row r="440" ht="12.75" customHeight="1">
      <c r="Q440" s="113"/>
    </row>
    <row r="441" ht="12.75" customHeight="1">
      <c r="Q441" s="113"/>
    </row>
    <row r="442" ht="12.75" customHeight="1">
      <c r="Q442" s="113"/>
    </row>
    <row r="443" ht="12.75" customHeight="1">
      <c r="Q443" s="113"/>
    </row>
    <row r="444" ht="12.75" customHeight="1">
      <c r="Q444" s="113"/>
    </row>
    <row r="445" ht="12.75" customHeight="1">
      <c r="Q445" s="113"/>
    </row>
    <row r="446" ht="12.75" customHeight="1">
      <c r="Q446" s="113"/>
    </row>
    <row r="447" ht="12.75" customHeight="1">
      <c r="Q447" s="113"/>
    </row>
    <row r="448" ht="12.75" customHeight="1">
      <c r="Q448" s="113"/>
    </row>
    <row r="449" ht="12.75" customHeight="1">
      <c r="Q449" s="113"/>
    </row>
    <row r="450" ht="12.75" customHeight="1">
      <c r="Q450" s="113"/>
    </row>
    <row r="451" ht="12.75" customHeight="1">
      <c r="Q451" s="113"/>
    </row>
    <row r="452" ht="12.75" customHeight="1">
      <c r="Q452" s="113"/>
    </row>
    <row r="453" ht="12.75" customHeight="1">
      <c r="Q453" s="113"/>
    </row>
    <row r="454" ht="12.75" customHeight="1">
      <c r="Q454" s="113"/>
    </row>
    <row r="455" ht="12.75" customHeight="1">
      <c r="Q455" s="113"/>
    </row>
    <row r="456" ht="12.75" customHeight="1">
      <c r="Q456" s="113"/>
    </row>
    <row r="457" ht="12.75" customHeight="1">
      <c r="Q457" s="113"/>
    </row>
    <row r="458" ht="12.75" customHeight="1">
      <c r="Q458" s="113"/>
    </row>
    <row r="459" ht="12.75" customHeight="1">
      <c r="Q459" s="113"/>
    </row>
    <row r="460" ht="12.75" customHeight="1">
      <c r="Q460" s="113"/>
    </row>
    <row r="461" ht="12.75" customHeight="1">
      <c r="Q461" s="113"/>
    </row>
    <row r="462" ht="12.75" customHeight="1">
      <c r="Q462" s="113"/>
    </row>
    <row r="463" ht="12.75" customHeight="1">
      <c r="Q463" s="113"/>
    </row>
    <row r="464" ht="12.75" customHeight="1">
      <c r="Q464" s="113"/>
    </row>
    <row r="465" ht="12.75" customHeight="1">
      <c r="Q465" s="113"/>
    </row>
    <row r="466" ht="12.75" customHeight="1">
      <c r="Q466" s="113"/>
    </row>
    <row r="467" ht="12.75" customHeight="1">
      <c r="Q467" s="113"/>
    </row>
    <row r="468" ht="12.75" customHeight="1">
      <c r="Q468" s="113"/>
    </row>
    <row r="469" ht="12.75" customHeight="1">
      <c r="Q469" s="113"/>
    </row>
    <row r="470" ht="12.75" customHeight="1">
      <c r="Q470" s="113"/>
    </row>
    <row r="471" ht="12.75" customHeight="1">
      <c r="Q471" s="113"/>
    </row>
    <row r="472" ht="12.75" customHeight="1">
      <c r="Q472" s="113"/>
    </row>
    <row r="473" ht="12.75" customHeight="1">
      <c r="Q473" s="113"/>
    </row>
    <row r="474" ht="12.75" customHeight="1">
      <c r="Q474" s="113"/>
    </row>
    <row r="475" ht="12.75" customHeight="1">
      <c r="Q475" s="113"/>
    </row>
    <row r="476" ht="12.75" customHeight="1">
      <c r="Q476" s="113"/>
    </row>
    <row r="477" ht="12.75" customHeight="1">
      <c r="Q477" s="113"/>
    </row>
    <row r="478" ht="12.75" customHeight="1">
      <c r="Q478" s="113"/>
    </row>
    <row r="479" ht="12.75" customHeight="1">
      <c r="Q479" s="113"/>
    </row>
    <row r="480" ht="12.75" customHeight="1">
      <c r="Q480" s="113"/>
    </row>
    <row r="481" ht="12.75" customHeight="1">
      <c r="Q481" s="113"/>
    </row>
    <row r="482" ht="12.75" customHeight="1">
      <c r="Q482" s="113"/>
    </row>
    <row r="483" ht="12.75" customHeight="1">
      <c r="Q483" s="113"/>
    </row>
    <row r="484" ht="12.75" customHeight="1">
      <c r="Q484" s="113"/>
    </row>
    <row r="485" ht="12.75" customHeight="1">
      <c r="Q485" s="113"/>
    </row>
    <row r="486" ht="12.75" customHeight="1">
      <c r="Q486" s="113"/>
    </row>
    <row r="487" ht="12.75" customHeight="1">
      <c r="Q487" s="113"/>
    </row>
    <row r="488" ht="12.75" customHeight="1">
      <c r="Q488" s="113"/>
    </row>
    <row r="489" ht="12.75" customHeight="1">
      <c r="Q489" s="113"/>
    </row>
    <row r="490" ht="12.75" customHeight="1">
      <c r="Q490" s="113"/>
    </row>
    <row r="491" ht="12.75" customHeight="1">
      <c r="Q491" s="113"/>
    </row>
    <row r="492" ht="12.75" customHeight="1">
      <c r="Q492" s="113"/>
    </row>
    <row r="493" ht="12.75" customHeight="1">
      <c r="Q493" s="113"/>
    </row>
    <row r="494" ht="12.75" customHeight="1">
      <c r="Q494" s="113"/>
    </row>
    <row r="495" ht="12.75" customHeight="1">
      <c r="Q495" s="113"/>
    </row>
    <row r="496" ht="12.75" customHeight="1">
      <c r="Q496" s="113"/>
    </row>
    <row r="497" ht="12.75" customHeight="1">
      <c r="Q497" s="113"/>
    </row>
    <row r="498" ht="12.75" customHeight="1">
      <c r="Q498" s="113"/>
    </row>
    <row r="499" ht="12.75" customHeight="1">
      <c r="Q499" s="113"/>
    </row>
    <row r="500" ht="12.75" customHeight="1">
      <c r="Q500" s="113"/>
    </row>
    <row r="501" ht="12.75" customHeight="1">
      <c r="Q501" s="113"/>
    </row>
    <row r="502" ht="12.75" customHeight="1">
      <c r="Q502" s="113"/>
    </row>
    <row r="503" ht="12.75" customHeight="1">
      <c r="Q503" s="113"/>
    </row>
    <row r="504" ht="12.75" customHeight="1">
      <c r="Q504" s="113"/>
    </row>
    <row r="505" ht="12.75" customHeight="1">
      <c r="Q505" s="113"/>
    </row>
    <row r="506" ht="12.75" customHeight="1">
      <c r="Q506" s="113"/>
    </row>
    <row r="507" ht="12.75" customHeight="1">
      <c r="Q507" s="113"/>
    </row>
    <row r="508" ht="12.75" customHeight="1">
      <c r="Q508" s="113"/>
    </row>
    <row r="509" ht="12.75" customHeight="1">
      <c r="Q509" s="113"/>
    </row>
    <row r="510" ht="12.75" customHeight="1">
      <c r="Q510" s="113"/>
    </row>
    <row r="511" ht="12.75" customHeight="1">
      <c r="Q511" s="113"/>
    </row>
    <row r="512" ht="12.75" customHeight="1">
      <c r="Q512" s="113"/>
    </row>
    <row r="513" ht="12.75" customHeight="1">
      <c r="Q513" s="113"/>
    </row>
    <row r="514" ht="12.75" customHeight="1">
      <c r="Q514" s="113"/>
    </row>
    <row r="515" ht="12.75" customHeight="1">
      <c r="Q515" s="113"/>
    </row>
    <row r="516" ht="12.75" customHeight="1">
      <c r="Q516" s="113"/>
    </row>
    <row r="517" ht="12.75" customHeight="1">
      <c r="Q517" s="113"/>
    </row>
    <row r="518" ht="12.75" customHeight="1">
      <c r="Q518" s="113"/>
    </row>
    <row r="519" ht="12.75" customHeight="1">
      <c r="Q519" s="113"/>
    </row>
    <row r="520" ht="12.75" customHeight="1">
      <c r="Q520" s="113"/>
    </row>
    <row r="521" ht="12.75" customHeight="1">
      <c r="Q521" s="113"/>
    </row>
    <row r="522" ht="12.75" customHeight="1">
      <c r="Q522" s="113"/>
    </row>
    <row r="523" ht="12.75" customHeight="1">
      <c r="Q523" s="113"/>
    </row>
    <row r="524" ht="12.75" customHeight="1">
      <c r="Q524" s="113"/>
    </row>
    <row r="525" ht="12.75" customHeight="1">
      <c r="Q525" s="113"/>
    </row>
    <row r="526" ht="12.75" customHeight="1">
      <c r="Q526" s="113"/>
    </row>
    <row r="527" ht="12.75" customHeight="1">
      <c r="Q527" s="113"/>
    </row>
    <row r="528" ht="12.75" customHeight="1">
      <c r="Q528" s="113"/>
    </row>
    <row r="529" ht="12.75" customHeight="1">
      <c r="Q529" s="113"/>
    </row>
    <row r="530" ht="12.75" customHeight="1">
      <c r="Q530" s="113"/>
    </row>
    <row r="531" ht="12.75" customHeight="1">
      <c r="Q531" s="113"/>
    </row>
    <row r="532" ht="12.75" customHeight="1">
      <c r="Q532" s="113"/>
    </row>
    <row r="533" ht="12.75" customHeight="1">
      <c r="Q533" s="113"/>
    </row>
    <row r="534" ht="12.75" customHeight="1">
      <c r="Q534" s="113"/>
    </row>
    <row r="535" ht="12.75" customHeight="1">
      <c r="Q535" s="113"/>
    </row>
    <row r="536" ht="12.75" customHeight="1">
      <c r="Q536" s="113"/>
    </row>
    <row r="537" ht="12.75" customHeight="1">
      <c r="Q537" s="113"/>
    </row>
    <row r="538" ht="12.75" customHeight="1">
      <c r="Q538" s="113"/>
    </row>
    <row r="539" ht="12.75" customHeight="1">
      <c r="Q539" s="113"/>
    </row>
    <row r="540" ht="12.75" customHeight="1">
      <c r="Q540" s="113"/>
    </row>
    <row r="541" ht="12.75" customHeight="1">
      <c r="Q541" s="113"/>
    </row>
    <row r="542" ht="12.75" customHeight="1">
      <c r="Q542" s="113"/>
    </row>
    <row r="543" ht="12.75" customHeight="1">
      <c r="Q543" s="113"/>
    </row>
    <row r="544" ht="12.75" customHeight="1">
      <c r="Q544" s="113"/>
    </row>
    <row r="545" ht="12.75" customHeight="1">
      <c r="Q545" s="113"/>
    </row>
    <row r="546" ht="12.75" customHeight="1">
      <c r="Q546" s="113"/>
    </row>
    <row r="547" ht="12.75" customHeight="1">
      <c r="Q547" s="113"/>
    </row>
    <row r="548" ht="12.75" customHeight="1">
      <c r="Q548" s="113"/>
    </row>
    <row r="549" ht="12.75" customHeight="1">
      <c r="Q549" s="113"/>
    </row>
    <row r="550" ht="12.75" customHeight="1">
      <c r="Q550" s="113"/>
    </row>
    <row r="551" ht="12.75" customHeight="1">
      <c r="Q551" s="113"/>
    </row>
    <row r="552" ht="12.75" customHeight="1">
      <c r="Q552" s="113"/>
    </row>
    <row r="553" ht="12.75" customHeight="1">
      <c r="Q553" s="113"/>
    </row>
    <row r="554" ht="12.75" customHeight="1">
      <c r="Q554" s="113"/>
    </row>
    <row r="555" ht="12.75" customHeight="1">
      <c r="Q555" s="113"/>
    </row>
    <row r="556" ht="12.75" customHeight="1">
      <c r="Q556" s="113"/>
    </row>
    <row r="557" ht="12.75" customHeight="1">
      <c r="Q557" s="113"/>
    </row>
    <row r="558" ht="12.75" customHeight="1">
      <c r="Q558" s="113"/>
    </row>
    <row r="559" ht="12.75" customHeight="1">
      <c r="Q559" s="113"/>
    </row>
    <row r="560" ht="12.75" customHeight="1">
      <c r="Q560" s="113"/>
    </row>
    <row r="561" ht="12.75" customHeight="1">
      <c r="Q561" s="113"/>
    </row>
    <row r="562" ht="12.75" customHeight="1">
      <c r="Q562" s="113"/>
    </row>
    <row r="563" ht="12.75" customHeight="1">
      <c r="Q563" s="113"/>
    </row>
    <row r="564" ht="12.75" customHeight="1">
      <c r="Q564" s="113"/>
    </row>
    <row r="565" ht="12.75" customHeight="1">
      <c r="Q565" s="113"/>
    </row>
    <row r="566" ht="12.75" customHeight="1">
      <c r="Q566" s="113"/>
    </row>
    <row r="567" ht="12.75" customHeight="1">
      <c r="Q567" s="113"/>
    </row>
    <row r="568" ht="12.75" customHeight="1">
      <c r="Q568" s="113"/>
    </row>
    <row r="569" ht="12.75" customHeight="1">
      <c r="Q569" s="113"/>
    </row>
    <row r="570" ht="12.75" customHeight="1">
      <c r="Q570" s="113"/>
    </row>
    <row r="571" ht="12.75" customHeight="1">
      <c r="Q571" s="113"/>
    </row>
    <row r="572" ht="12.75" customHeight="1">
      <c r="Q572" s="113"/>
    </row>
    <row r="573" ht="12.75" customHeight="1">
      <c r="Q573" s="113"/>
    </row>
    <row r="574" ht="12.75" customHeight="1">
      <c r="Q574" s="113"/>
    </row>
    <row r="575" ht="12.75" customHeight="1">
      <c r="Q575" s="113"/>
    </row>
    <row r="576" ht="12.75" customHeight="1">
      <c r="Q576" s="113"/>
    </row>
    <row r="577" ht="12.75" customHeight="1">
      <c r="Q577" s="113"/>
    </row>
    <row r="578" ht="12.75" customHeight="1">
      <c r="Q578" s="113"/>
    </row>
    <row r="579" ht="12.75" customHeight="1">
      <c r="Q579" s="113"/>
    </row>
    <row r="580" ht="12.75" customHeight="1">
      <c r="Q580" s="113"/>
    </row>
    <row r="581" ht="12.75" customHeight="1">
      <c r="Q581" s="113"/>
    </row>
    <row r="582" ht="12.75" customHeight="1">
      <c r="Q582" s="113"/>
    </row>
    <row r="583" ht="12.75" customHeight="1">
      <c r="Q583" s="113"/>
    </row>
    <row r="584" ht="12.75" customHeight="1">
      <c r="Q584" s="113"/>
    </row>
    <row r="585" ht="12.75" customHeight="1">
      <c r="Q585" s="113"/>
    </row>
    <row r="586" ht="12.75" customHeight="1">
      <c r="Q586" s="113"/>
    </row>
    <row r="587" ht="12.75" customHeight="1">
      <c r="Q587" s="113"/>
    </row>
    <row r="588" ht="12.75" customHeight="1">
      <c r="Q588" s="113"/>
    </row>
    <row r="589" ht="12.75" customHeight="1">
      <c r="Q589" s="113"/>
    </row>
    <row r="590" ht="12.75" customHeight="1">
      <c r="Q590" s="113"/>
    </row>
    <row r="591" ht="12.75" customHeight="1">
      <c r="Q591" s="113"/>
    </row>
    <row r="592" ht="12.75" customHeight="1">
      <c r="Q592" s="113"/>
    </row>
    <row r="593" ht="12.75" customHeight="1">
      <c r="Q593" s="113"/>
    </row>
    <row r="594" ht="12.75" customHeight="1">
      <c r="Q594" s="113"/>
    </row>
    <row r="595" ht="12.75" customHeight="1">
      <c r="Q595" s="113"/>
    </row>
    <row r="596" ht="12.75" customHeight="1">
      <c r="Q596" s="113"/>
    </row>
    <row r="597" ht="12.75" customHeight="1">
      <c r="Q597" s="113"/>
    </row>
    <row r="598" ht="12.75" customHeight="1">
      <c r="Q598" s="113"/>
    </row>
    <row r="599" ht="12.75" customHeight="1">
      <c r="Q599" s="113"/>
    </row>
    <row r="600" ht="12.75" customHeight="1">
      <c r="Q600" s="113"/>
    </row>
    <row r="601" ht="12.75" customHeight="1">
      <c r="Q601" s="113"/>
    </row>
    <row r="602" ht="12.75" customHeight="1">
      <c r="Q602" s="113"/>
    </row>
    <row r="603" ht="12.75" customHeight="1">
      <c r="Q603" s="113"/>
    </row>
    <row r="604" ht="12.75" customHeight="1">
      <c r="Q604" s="113"/>
    </row>
    <row r="605" ht="12.75" customHeight="1">
      <c r="Q605" s="113"/>
    </row>
    <row r="606" ht="12.75" customHeight="1">
      <c r="Q606" s="113"/>
    </row>
    <row r="607" ht="12.75" customHeight="1">
      <c r="Q607" s="113"/>
    </row>
    <row r="608" ht="12.75" customHeight="1">
      <c r="Q608" s="113"/>
    </row>
    <row r="609" ht="12.75" customHeight="1">
      <c r="Q609" s="113"/>
    </row>
    <row r="610" ht="12.75" customHeight="1">
      <c r="Q610" s="113"/>
    </row>
    <row r="611" ht="12.75" customHeight="1">
      <c r="Q611" s="113"/>
    </row>
    <row r="612" ht="12.75" customHeight="1">
      <c r="Q612" s="113"/>
    </row>
    <row r="613" ht="12.75" customHeight="1">
      <c r="Q613" s="113"/>
    </row>
    <row r="614" ht="12.75" customHeight="1">
      <c r="Q614" s="113"/>
    </row>
    <row r="615" ht="12.75" customHeight="1">
      <c r="Q615" s="113"/>
    </row>
    <row r="616" ht="12.75" customHeight="1">
      <c r="Q616" s="113"/>
    </row>
    <row r="617" ht="12.75" customHeight="1">
      <c r="Q617" s="113"/>
    </row>
    <row r="618" ht="12.75" customHeight="1">
      <c r="Q618" s="113"/>
    </row>
    <row r="619" ht="12.75" customHeight="1">
      <c r="Q619" s="113"/>
    </row>
    <row r="620" ht="12.75" customHeight="1">
      <c r="Q620" s="113"/>
    </row>
    <row r="621" ht="12.75" customHeight="1">
      <c r="Q621" s="113"/>
    </row>
    <row r="622" ht="12.75" customHeight="1">
      <c r="Q622" s="113"/>
    </row>
    <row r="623" ht="12.75" customHeight="1">
      <c r="Q623" s="113"/>
    </row>
    <row r="624" ht="12.75" customHeight="1">
      <c r="Q624" s="113"/>
    </row>
    <row r="625" ht="12.75" customHeight="1">
      <c r="Q625" s="113"/>
    </row>
    <row r="626" ht="12.75" customHeight="1">
      <c r="Q626" s="113"/>
    </row>
    <row r="627" ht="12.75" customHeight="1">
      <c r="Q627" s="113"/>
    </row>
    <row r="628" ht="12.75" customHeight="1">
      <c r="Q628" s="113"/>
    </row>
    <row r="629" ht="12.75" customHeight="1">
      <c r="Q629" s="113"/>
    </row>
    <row r="630" ht="12.75" customHeight="1">
      <c r="Q630" s="113"/>
    </row>
    <row r="631" ht="12.75" customHeight="1">
      <c r="Q631" s="113"/>
    </row>
    <row r="632" ht="12.75" customHeight="1">
      <c r="Q632" s="113"/>
    </row>
    <row r="633" ht="12.75" customHeight="1">
      <c r="Q633" s="113"/>
    </row>
    <row r="634" ht="12.75" customHeight="1">
      <c r="Q634" s="113"/>
    </row>
    <row r="635" ht="12.75" customHeight="1">
      <c r="Q635" s="113"/>
    </row>
    <row r="636" ht="12.75" customHeight="1">
      <c r="Q636" s="113"/>
    </row>
    <row r="637" ht="12.75" customHeight="1">
      <c r="Q637" s="113"/>
    </row>
    <row r="638" ht="12.75" customHeight="1">
      <c r="Q638" s="113"/>
    </row>
    <row r="639" ht="12.75" customHeight="1">
      <c r="Q639" s="113"/>
    </row>
    <row r="640" ht="12.75" customHeight="1">
      <c r="Q640" s="113"/>
    </row>
    <row r="641" ht="12.75" customHeight="1">
      <c r="Q641" s="113"/>
    </row>
    <row r="642" ht="12.75" customHeight="1">
      <c r="Q642" s="113"/>
    </row>
    <row r="643" ht="12.75" customHeight="1">
      <c r="Q643" s="113"/>
    </row>
    <row r="644" ht="12.75" customHeight="1">
      <c r="Q644" s="113"/>
    </row>
    <row r="645" ht="12.75" customHeight="1">
      <c r="Q645" s="113"/>
    </row>
    <row r="646" ht="12.75" customHeight="1">
      <c r="Q646" s="113"/>
    </row>
    <row r="647" ht="12.75" customHeight="1">
      <c r="Q647" s="113"/>
    </row>
    <row r="648" ht="12.75" customHeight="1">
      <c r="Q648" s="113"/>
    </row>
    <row r="649" ht="12.75" customHeight="1">
      <c r="Q649" s="113"/>
    </row>
    <row r="650" ht="12.75" customHeight="1">
      <c r="Q650" s="113"/>
    </row>
    <row r="651" ht="12.75" customHeight="1">
      <c r="Q651" s="113"/>
    </row>
    <row r="652" ht="12.75" customHeight="1">
      <c r="Q652" s="113"/>
    </row>
    <row r="653" ht="12.75" customHeight="1">
      <c r="Q653" s="113"/>
    </row>
    <row r="654" ht="12.75" customHeight="1">
      <c r="Q654" s="113"/>
    </row>
    <row r="655" ht="12.75" customHeight="1">
      <c r="Q655" s="113"/>
    </row>
    <row r="656" ht="12.75" customHeight="1">
      <c r="Q656" s="113"/>
    </row>
    <row r="657" ht="12.75" customHeight="1">
      <c r="Q657" s="113"/>
    </row>
    <row r="658" ht="12.75" customHeight="1">
      <c r="Q658" s="113"/>
    </row>
    <row r="659" ht="12.75" customHeight="1">
      <c r="Q659" s="113"/>
    </row>
    <row r="660" ht="12.75" customHeight="1">
      <c r="Q660" s="113"/>
    </row>
    <row r="661" ht="12.75" customHeight="1">
      <c r="Q661" s="113"/>
    </row>
    <row r="662" ht="12.75" customHeight="1">
      <c r="Q662" s="113"/>
    </row>
    <row r="663" ht="12.75" customHeight="1">
      <c r="Q663" s="113"/>
    </row>
    <row r="664" ht="12.75" customHeight="1">
      <c r="Q664" s="113"/>
    </row>
    <row r="665" ht="12.75" customHeight="1">
      <c r="Q665" s="113"/>
    </row>
    <row r="666" ht="12.75" customHeight="1">
      <c r="Q666" s="113"/>
    </row>
    <row r="667" ht="12.75" customHeight="1">
      <c r="Q667" s="113"/>
    </row>
    <row r="668" ht="12.75" customHeight="1">
      <c r="Q668" s="113"/>
    </row>
    <row r="669" ht="12.75" customHeight="1">
      <c r="Q669" s="113"/>
    </row>
    <row r="670" ht="12.75" customHeight="1">
      <c r="Q670" s="113"/>
    </row>
    <row r="671" ht="12.75" customHeight="1">
      <c r="Q671" s="113"/>
    </row>
    <row r="672" ht="12.75" customHeight="1">
      <c r="Q672" s="113"/>
    </row>
    <row r="673" ht="12.75" customHeight="1">
      <c r="Q673" s="113"/>
    </row>
    <row r="674" ht="12.75" customHeight="1">
      <c r="Q674" s="113"/>
    </row>
    <row r="675" ht="12.75" customHeight="1">
      <c r="Q675" s="113"/>
    </row>
    <row r="676" ht="12.75" customHeight="1">
      <c r="Q676" s="113"/>
    </row>
    <row r="677" ht="12.75" customHeight="1">
      <c r="Q677" s="113"/>
    </row>
    <row r="678" ht="12.75" customHeight="1">
      <c r="Q678" s="113"/>
    </row>
    <row r="679" ht="12.75" customHeight="1">
      <c r="Q679" s="113"/>
    </row>
    <row r="680" ht="12.75" customHeight="1">
      <c r="Q680" s="113"/>
    </row>
    <row r="681" ht="12.75" customHeight="1">
      <c r="Q681" s="113"/>
    </row>
    <row r="682" ht="12.75" customHeight="1">
      <c r="Q682" s="113"/>
    </row>
    <row r="683" ht="12.75" customHeight="1">
      <c r="Q683" s="113"/>
    </row>
    <row r="684" ht="12.75" customHeight="1">
      <c r="Q684" s="113"/>
    </row>
    <row r="685" ht="12.75" customHeight="1">
      <c r="Q685" s="113"/>
    </row>
    <row r="686" ht="12.75" customHeight="1">
      <c r="Q686" s="113"/>
    </row>
    <row r="687" ht="12.75" customHeight="1">
      <c r="Q687" s="113"/>
    </row>
    <row r="688" ht="12.75" customHeight="1">
      <c r="Q688" s="113"/>
    </row>
    <row r="689" ht="12.75" customHeight="1">
      <c r="Q689" s="113"/>
    </row>
    <row r="690" ht="12.75" customHeight="1">
      <c r="Q690" s="113"/>
    </row>
    <row r="691" ht="12.75" customHeight="1">
      <c r="Q691" s="113"/>
    </row>
    <row r="692" ht="12.75" customHeight="1">
      <c r="Q692" s="113"/>
    </row>
    <row r="693" ht="12.75" customHeight="1">
      <c r="Q693" s="113"/>
    </row>
    <row r="694" ht="12.75" customHeight="1">
      <c r="Q694" s="113"/>
    </row>
    <row r="695" ht="12.75" customHeight="1">
      <c r="Q695" s="113"/>
    </row>
    <row r="696" ht="12.75" customHeight="1">
      <c r="Q696" s="113"/>
    </row>
    <row r="697" ht="12.75" customHeight="1">
      <c r="Q697" s="113"/>
    </row>
    <row r="698" ht="12.75" customHeight="1">
      <c r="Q698" s="113"/>
    </row>
    <row r="699" ht="12.75" customHeight="1">
      <c r="Q699" s="113"/>
    </row>
    <row r="700" ht="12.75" customHeight="1">
      <c r="Q700" s="113"/>
    </row>
    <row r="701" ht="12.75" customHeight="1">
      <c r="Q701" s="113"/>
    </row>
    <row r="702" ht="12.75" customHeight="1">
      <c r="Q702" s="113"/>
    </row>
    <row r="703" ht="12.75" customHeight="1">
      <c r="Q703" s="113"/>
    </row>
    <row r="704" ht="12.75" customHeight="1">
      <c r="Q704" s="113"/>
    </row>
    <row r="705" ht="12.75" customHeight="1">
      <c r="Q705" s="113"/>
    </row>
    <row r="706" ht="12.75" customHeight="1">
      <c r="Q706" s="113"/>
    </row>
    <row r="707" ht="12.75" customHeight="1">
      <c r="Q707" s="113"/>
    </row>
    <row r="708" ht="12.75" customHeight="1">
      <c r="Q708" s="113"/>
    </row>
    <row r="709" ht="12.75" customHeight="1">
      <c r="Q709" s="113"/>
    </row>
    <row r="710" ht="12.75" customHeight="1">
      <c r="Q710" s="113"/>
    </row>
    <row r="711" ht="12.75" customHeight="1">
      <c r="Q711" s="113"/>
    </row>
    <row r="712" ht="12.75" customHeight="1">
      <c r="Q712" s="113"/>
    </row>
    <row r="713" ht="12.75" customHeight="1">
      <c r="Q713" s="113"/>
    </row>
    <row r="714" ht="12.75" customHeight="1">
      <c r="Q714" s="113"/>
    </row>
    <row r="715" ht="12.75" customHeight="1">
      <c r="Q715" s="113"/>
    </row>
    <row r="716" ht="12.75" customHeight="1">
      <c r="Q716" s="113"/>
    </row>
    <row r="717" ht="12.75" customHeight="1">
      <c r="Q717" s="113"/>
    </row>
    <row r="718" ht="12.75" customHeight="1">
      <c r="Q718" s="113"/>
    </row>
    <row r="719" ht="12.75" customHeight="1">
      <c r="Q719" s="113"/>
    </row>
    <row r="720" ht="12.75" customHeight="1">
      <c r="Q720" s="113"/>
    </row>
    <row r="721" ht="12.75" customHeight="1">
      <c r="Q721" s="113"/>
    </row>
    <row r="722" ht="12.75" customHeight="1">
      <c r="Q722" s="113"/>
    </row>
    <row r="723" ht="12.75" customHeight="1">
      <c r="Q723" s="113"/>
    </row>
    <row r="724" ht="12.75" customHeight="1">
      <c r="Q724" s="113"/>
    </row>
    <row r="725" ht="12.75" customHeight="1">
      <c r="Q725" s="113"/>
    </row>
    <row r="726" ht="12.75" customHeight="1">
      <c r="Q726" s="113"/>
    </row>
    <row r="727" ht="12.75" customHeight="1">
      <c r="Q727" s="113"/>
    </row>
    <row r="728" ht="12.75" customHeight="1">
      <c r="Q728" s="113"/>
    </row>
    <row r="729" ht="12.75" customHeight="1">
      <c r="Q729" s="113"/>
    </row>
    <row r="730" ht="12.75" customHeight="1">
      <c r="Q730" s="113"/>
    </row>
    <row r="731" ht="12.75" customHeight="1">
      <c r="Q731" s="113"/>
    </row>
    <row r="732" ht="12.75" customHeight="1">
      <c r="Q732" s="113"/>
    </row>
    <row r="733" ht="12.75" customHeight="1">
      <c r="Q733" s="113"/>
    </row>
    <row r="734" ht="12.75" customHeight="1">
      <c r="Q734" s="113"/>
    </row>
    <row r="735" ht="12.75" customHeight="1">
      <c r="Q735" s="113"/>
    </row>
    <row r="736" ht="12.75" customHeight="1">
      <c r="Q736" s="113"/>
    </row>
    <row r="737" ht="12.75" customHeight="1">
      <c r="Q737" s="113"/>
    </row>
    <row r="738" ht="12.75" customHeight="1">
      <c r="Q738" s="113"/>
    </row>
    <row r="739" ht="12.75" customHeight="1">
      <c r="Q739" s="113"/>
    </row>
    <row r="740" ht="12.75" customHeight="1">
      <c r="Q740" s="113"/>
    </row>
    <row r="741" ht="12.75" customHeight="1">
      <c r="Q741" s="113"/>
    </row>
    <row r="742" ht="12.75" customHeight="1">
      <c r="Q742" s="113"/>
    </row>
    <row r="743" ht="12.75" customHeight="1">
      <c r="Q743" s="113"/>
    </row>
    <row r="744" ht="12.75" customHeight="1">
      <c r="Q744" s="113"/>
    </row>
    <row r="745" ht="12.75" customHeight="1">
      <c r="Q745" s="113"/>
    </row>
    <row r="746" ht="12.75" customHeight="1">
      <c r="Q746" s="113"/>
    </row>
    <row r="747" ht="12.75" customHeight="1">
      <c r="Q747" s="113"/>
    </row>
    <row r="748" ht="12.75" customHeight="1">
      <c r="Q748" s="113"/>
    </row>
    <row r="749" ht="12.75" customHeight="1">
      <c r="Q749" s="113"/>
    </row>
    <row r="750" ht="12.75" customHeight="1">
      <c r="Q750" s="113"/>
    </row>
    <row r="751" ht="12.75" customHeight="1">
      <c r="Q751" s="113"/>
    </row>
    <row r="752" ht="12.75" customHeight="1">
      <c r="Q752" s="113"/>
    </row>
    <row r="753" ht="12.75" customHeight="1">
      <c r="Q753" s="113"/>
    </row>
    <row r="754" ht="12.75" customHeight="1">
      <c r="Q754" s="113"/>
    </row>
    <row r="755" ht="12.75" customHeight="1">
      <c r="Q755" s="113"/>
    </row>
    <row r="756" ht="12.75" customHeight="1">
      <c r="Q756" s="113"/>
    </row>
    <row r="757" ht="12.75" customHeight="1">
      <c r="Q757" s="113"/>
    </row>
    <row r="758" ht="12.75" customHeight="1">
      <c r="Q758" s="113"/>
    </row>
    <row r="759" ht="12.75" customHeight="1">
      <c r="Q759" s="113"/>
    </row>
    <row r="760" ht="12.75" customHeight="1">
      <c r="Q760" s="113"/>
    </row>
    <row r="761" ht="12.75" customHeight="1">
      <c r="Q761" s="113"/>
    </row>
    <row r="762" ht="12.75" customHeight="1">
      <c r="Q762" s="113"/>
    </row>
    <row r="763" ht="12.75" customHeight="1">
      <c r="Q763" s="113"/>
    </row>
    <row r="764" ht="12.75" customHeight="1">
      <c r="Q764" s="113"/>
    </row>
    <row r="765" ht="12.75" customHeight="1">
      <c r="Q765" s="113"/>
    </row>
    <row r="766" ht="12.75" customHeight="1">
      <c r="Q766" s="113"/>
    </row>
    <row r="767" ht="12.75" customHeight="1">
      <c r="Q767" s="113"/>
    </row>
    <row r="768" ht="12.75" customHeight="1">
      <c r="Q768" s="113"/>
    </row>
    <row r="769" ht="12.75" customHeight="1">
      <c r="Q769" s="113"/>
    </row>
    <row r="770" ht="12.75" customHeight="1">
      <c r="Q770" s="113"/>
    </row>
    <row r="771" ht="12.75" customHeight="1">
      <c r="Q771" s="113"/>
    </row>
    <row r="772" ht="12.75" customHeight="1">
      <c r="Q772" s="113"/>
    </row>
    <row r="773" ht="12.75" customHeight="1">
      <c r="Q773" s="113"/>
    </row>
    <row r="774" ht="12.75" customHeight="1">
      <c r="Q774" s="113"/>
    </row>
    <row r="775" ht="12.75" customHeight="1">
      <c r="Q775" s="113"/>
    </row>
    <row r="776" ht="12.75" customHeight="1">
      <c r="Q776" s="113"/>
    </row>
    <row r="777" ht="12.75" customHeight="1">
      <c r="Q777" s="113"/>
    </row>
    <row r="778" ht="12.75" customHeight="1">
      <c r="Q778" s="113"/>
    </row>
    <row r="779" ht="12.75" customHeight="1">
      <c r="Q779" s="113"/>
    </row>
    <row r="780" ht="12.75" customHeight="1">
      <c r="Q780" s="113"/>
    </row>
    <row r="781" ht="12.75" customHeight="1">
      <c r="Q781" s="113"/>
    </row>
    <row r="782" ht="12.75" customHeight="1">
      <c r="Q782" s="113"/>
    </row>
    <row r="783" ht="12.75" customHeight="1">
      <c r="Q783" s="113"/>
    </row>
    <row r="784" ht="12.75" customHeight="1">
      <c r="Q784" s="113"/>
    </row>
    <row r="785" ht="12.75" customHeight="1">
      <c r="Q785" s="113"/>
    </row>
    <row r="786" ht="12.75" customHeight="1">
      <c r="Q786" s="113"/>
    </row>
    <row r="787" ht="12.75" customHeight="1">
      <c r="Q787" s="113"/>
    </row>
    <row r="788" ht="12.75" customHeight="1">
      <c r="Q788" s="113"/>
    </row>
    <row r="789" ht="12.75" customHeight="1">
      <c r="Q789" s="113"/>
    </row>
    <row r="790" ht="12.75" customHeight="1">
      <c r="Q790" s="113"/>
    </row>
    <row r="791" ht="12.75" customHeight="1">
      <c r="Q791" s="113"/>
    </row>
    <row r="792" ht="12.75" customHeight="1">
      <c r="Q792" s="113"/>
    </row>
    <row r="793" ht="12.75" customHeight="1">
      <c r="Q793" s="113"/>
    </row>
    <row r="794" ht="12.75" customHeight="1">
      <c r="Q794" s="113"/>
    </row>
    <row r="795" ht="12.75" customHeight="1">
      <c r="Q795" s="113"/>
    </row>
    <row r="796" ht="12.75" customHeight="1">
      <c r="Q796" s="113"/>
    </row>
    <row r="797" ht="12.75" customHeight="1">
      <c r="Q797" s="113"/>
    </row>
    <row r="798" ht="12.75" customHeight="1">
      <c r="Q798" s="113"/>
    </row>
    <row r="799" ht="12.75" customHeight="1">
      <c r="Q799" s="113"/>
    </row>
    <row r="800" ht="12.75" customHeight="1">
      <c r="Q800" s="113"/>
    </row>
    <row r="801" ht="12.75" customHeight="1">
      <c r="Q801" s="113"/>
    </row>
    <row r="802" ht="12.75" customHeight="1">
      <c r="Q802" s="113"/>
    </row>
    <row r="803" ht="12.75" customHeight="1">
      <c r="Q803" s="113"/>
    </row>
    <row r="804" ht="12.75" customHeight="1">
      <c r="Q804" s="113"/>
    </row>
    <row r="805" ht="12.75" customHeight="1">
      <c r="Q805" s="113"/>
    </row>
    <row r="806" ht="12.75" customHeight="1">
      <c r="Q806" s="113"/>
    </row>
    <row r="807" ht="12.75" customHeight="1">
      <c r="Q807" s="113"/>
    </row>
    <row r="808" ht="12.75" customHeight="1">
      <c r="Q808" s="113"/>
    </row>
    <row r="809" ht="12.75" customHeight="1">
      <c r="Q809" s="113"/>
    </row>
    <row r="810" ht="12.75" customHeight="1">
      <c r="Q810" s="113"/>
    </row>
    <row r="811" ht="12.75" customHeight="1">
      <c r="Q811" s="113"/>
    </row>
    <row r="812" ht="12.75" customHeight="1">
      <c r="Q812" s="113"/>
    </row>
    <row r="813" ht="12.75" customHeight="1">
      <c r="Q813" s="113"/>
    </row>
    <row r="814" ht="12.75" customHeight="1">
      <c r="Q814" s="113"/>
    </row>
    <row r="815" ht="12.75" customHeight="1">
      <c r="Q815" s="113"/>
    </row>
    <row r="816" ht="12.75" customHeight="1">
      <c r="Q816" s="113"/>
    </row>
    <row r="817" ht="12.75" customHeight="1">
      <c r="Q817" s="113"/>
    </row>
    <row r="818" ht="12.75" customHeight="1">
      <c r="Q818" s="113"/>
    </row>
    <row r="819" ht="12.75" customHeight="1">
      <c r="Q819" s="113"/>
    </row>
    <row r="820" ht="12.75" customHeight="1">
      <c r="Q820" s="113"/>
    </row>
    <row r="821" ht="12.75" customHeight="1">
      <c r="Q821" s="113"/>
    </row>
    <row r="822" ht="12.75" customHeight="1">
      <c r="Q822" s="113"/>
    </row>
    <row r="823" ht="12.75" customHeight="1">
      <c r="Q823" s="113"/>
    </row>
    <row r="824" ht="12.75" customHeight="1">
      <c r="Q824" s="113"/>
    </row>
    <row r="825" ht="12.75" customHeight="1">
      <c r="Q825" s="113"/>
    </row>
    <row r="826" ht="12.75" customHeight="1">
      <c r="Q826" s="113"/>
    </row>
    <row r="827" ht="12.75" customHeight="1">
      <c r="Q827" s="113"/>
    </row>
    <row r="828" ht="12.75" customHeight="1">
      <c r="Q828" s="113"/>
    </row>
    <row r="829" ht="12.75" customHeight="1">
      <c r="Q829" s="113"/>
    </row>
    <row r="830" ht="12.75" customHeight="1">
      <c r="Q830" s="113"/>
    </row>
    <row r="831" ht="12.75" customHeight="1">
      <c r="Q831" s="113"/>
    </row>
    <row r="832" ht="12.75" customHeight="1">
      <c r="Q832" s="113"/>
    </row>
    <row r="833" ht="12.75" customHeight="1">
      <c r="Q833" s="113"/>
    </row>
    <row r="834" ht="12.75" customHeight="1">
      <c r="Q834" s="113"/>
    </row>
    <row r="835" ht="12.75" customHeight="1">
      <c r="Q835" s="113"/>
    </row>
    <row r="836" ht="12.75" customHeight="1">
      <c r="Q836" s="113"/>
    </row>
    <row r="837" ht="12.75" customHeight="1">
      <c r="Q837" s="113"/>
    </row>
    <row r="838" ht="12.75" customHeight="1">
      <c r="Q838" s="113"/>
    </row>
    <row r="839" ht="12.75" customHeight="1">
      <c r="Q839" s="113"/>
    </row>
    <row r="840" ht="12.75" customHeight="1">
      <c r="Q840" s="113"/>
    </row>
    <row r="841" ht="12.75" customHeight="1">
      <c r="Q841" s="113"/>
    </row>
    <row r="842" ht="12.75" customHeight="1">
      <c r="Q842" s="113"/>
    </row>
    <row r="843" ht="12.75" customHeight="1">
      <c r="Q843" s="113"/>
    </row>
    <row r="844" ht="12.75" customHeight="1">
      <c r="Q844" s="113"/>
    </row>
    <row r="845" ht="12.75" customHeight="1">
      <c r="Q845" s="113"/>
    </row>
    <row r="846" ht="12.75" customHeight="1">
      <c r="Q846" s="113"/>
    </row>
    <row r="847" ht="12.75" customHeight="1">
      <c r="Q847" s="113"/>
    </row>
    <row r="848" ht="12.75" customHeight="1">
      <c r="Q848" s="113"/>
    </row>
    <row r="849" ht="12.75" customHeight="1">
      <c r="Q849" s="113"/>
    </row>
    <row r="850" ht="12.75" customHeight="1">
      <c r="Q850" s="113"/>
    </row>
    <row r="851" ht="12.75" customHeight="1">
      <c r="Q851" s="113"/>
    </row>
    <row r="852" ht="12.75" customHeight="1">
      <c r="Q852" s="113"/>
    </row>
    <row r="853" ht="12.75" customHeight="1">
      <c r="Q853" s="113"/>
    </row>
    <row r="854" ht="12.75" customHeight="1">
      <c r="Q854" s="113"/>
    </row>
    <row r="855" ht="12.75" customHeight="1">
      <c r="Q855" s="113"/>
    </row>
    <row r="856" ht="12.75" customHeight="1">
      <c r="Q856" s="113"/>
    </row>
    <row r="857" ht="12.75" customHeight="1">
      <c r="Q857" s="113"/>
    </row>
    <row r="858" ht="12.75" customHeight="1">
      <c r="Q858" s="113"/>
    </row>
    <row r="859" ht="12.75" customHeight="1">
      <c r="Q859" s="113"/>
    </row>
    <row r="860" ht="12.75" customHeight="1">
      <c r="Q860" s="113"/>
    </row>
    <row r="861" ht="12.75" customHeight="1">
      <c r="Q861" s="113"/>
    </row>
    <row r="862" ht="12.75" customHeight="1">
      <c r="Q862" s="113"/>
    </row>
    <row r="863" ht="12.75" customHeight="1">
      <c r="Q863" s="113"/>
    </row>
    <row r="864" ht="12.75" customHeight="1">
      <c r="Q864" s="113"/>
    </row>
    <row r="865" ht="12.75" customHeight="1">
      <c r="Q865" s="113"/>
    </row>
    <row r="866" ht="12.75" customHeight="1">
      <c r="Q866" s="113"/>
    </row>
    <row r="867" ht="12.75" customHeight="1">
      <c r="Q867" s="113"/>
    </row>
    <row r="868" ht="12.75" customHeight="1">
      <c r="Q868" s="113"/>
    </row>
    <row r="869" ht="12.75" customHeight="1">
      <c r="Q869" s="113"/>
    </row>
    <row r="870" ht="12.75" customHeight="1">
      <c r="Q870" s="113"/>
    </row>
    <row r="871" ht="12.75" customHeight="1">
      <c r="Q871" s="113"/>
    </row>
    <row r="872" ht="12.75" customHeight="1">
      <c r="Q872" s="113"/>
    </row>
    <row r="873" ht="12.75" customHeight="1">
      <c r="Q873" s="113"/>
    </row>
    <row r="874" ht="12.75" customHeight="1">
      <c r="Q874" s="113"/>
    </row>
    <row r="875" ht="12.75" customHeight="1">
      <c r="Q875" s="113"/>
    </row>
    <row r="876" ht="12.75" customHeight="1">
      <c r="Q876" s="113"/>
    </row>
    <row r="877" ht="12.75" customHeight="1">
      <c r="Q877" s="113"/>
    </row>
    <row r="878" ht="12.75" customHeight="1">
      <c r="Q878" s="113"/>
    </row>
    <row r="879" ht="12.75" customHeight="1">
      <c r="Q879" s="113"/>
    </row>
    <row r="880" ht="12.75" customHeight="1">
      <c r="Q880" s="113"/>
    </row>
    <row r="881" ht="12.75" customHeight="1">
      <c r="Q881" s="113"/>
    </row>
    <row r="882" ht="12.75" customHeight="1">
      <c r="Q882" s="113"/>
    </row>
    <row r="883" ht="12.75" customHeight="1">
      <c r="Q883" s="113"/>
    </row>
    <row r="884" ht="12.75" customHeight="1">
      <c r="Q884" s="113"/>
    </row>
    <row r="885" ht="12.75" customHeight="1">
      <c r="Q885" s="113"/>
    </row>
    <row r="886" ht="12.75" customHeight="1">
      <c r="Q886" s="113"/>
    </row>
    <row r="887" ht="12.75" customHeight="1">
      <c r="Q887" s="113"/>
    </row>
    <row r="888" ht="12.75" customHeight="1">
      <c r="Q888" s="113"/>
    </row>
    <row r="889" ht="12.75" customHeight="1">
      <c r="Q889" s="113"/>
    </row>
    <row r="890" ht="12.75" customHeight="1">
      <c r="Q890" s="113"/>
    </row>
    <row r="891" ht="12.75" customHeight="1">
      <c r="Q891" s="113"/>
    </row>
    <row r="892" ht="12.75" customHeight="1">
      <c r="Q892" s="113"/>
    </row>
    <row r="893" ht="12.75" customHeight="1">
      <c r="Q893" s="113"/>
    </row>
    <row r="894" ht="12.75" customHeight="1">
      <c r="Q894" s="113"/>
    </row>
    <row r="895" ht="12.75" customHeight="1">
      <c r="Q895" s="113"/>
    </row>
    <row r="896" ht="12.75" customHeight="1">
      <c r="Q896" s="113"/>
    </row>
    <row r="897" ht="12.75" customHeight="1">
      <c r="Q897" s="113"/>
    </row>
    <row r="898" ht="12.75" customHeight="1">
      <c r="Q898" s="113"/>
    </row>
    <row r="899" ht="12.75" customHeight="1">
      <c r="Q899" s="113"/>
    </row>
    <row r="900" ht="12.75" customHeight="1">
      <c r="Q900" s="113"/>
    </row>
    <row r="901" ht="12.75" customHeight="1">
      <c r="Q901" s="113"/>
    </row>
    <row r="902" ht="12.75" customHeight="1">
      <c r="Q902" s="113"/>
    </row>
    <row r="903" ht="12.75" customHeight="1">
      <c r="Q903" s="113"/>
    </row>
    <row r="904" ht="12.75" customHeight="1">
      <c r="Q904" s="113"/>
    </row>
    <row r="905" ht="12.75" customHeight="1">
      <c r="Q905" s="113"/>
    </row>
    <row r="906" ht="12.75" customHeight="1">
      <c r="Q906" s="113"/>
    </row>
    <row r="907" ht="12.75" customHeight="1">
      <c r="Q907" s="113"/>
    </row>
    <row r="908" ht="12.75" customHeight="1">
      <c r="Q908" s="113"/>
    </row>
    <row r="909" ht="12.75" customHeight="1">
      <c r="Q909" s="113"/>
    </row>
    <row r="910" ht="12.75" customHeight="1">
      <c r="Q910" s="113"/>
    </row>
    <row r="911" ht="12.75" customHeight="1">
      <c r="Q911" s="113"/>
    </row>
    <row r="912" ht="12.75" customHeight="1">
      <c r="Q912" s="113"/>
    </row>
    <row r="913" ht="12.75" customHeight="1">
      <c r="Q913" s="113"/>
    </row>
    <row r="914" ht="12.75" customHeight="1">
      <c r="Q914" s="113"/>
    </row>
    <row r="915" ht="12.75" customHeight="1">
      <c r="Q915" s="113"/>
    </row>
    <row r="916" ht="12.75" customHeight="1">
      <c r="Q916" s="113"/>
    </row>
    <row r="917" ht="12.75" customHeight="1">
      <c r="Q917" s="113"/>
    </row>
    <row r="918" ht="12.75" customHeight="1">
      <c r="Q918" s="113"/>
    </row>
    <row r="919" ht="12.75" customHeight="1">
      <c r="Q919" s="113"/>
    </row>
    <row r="920" ht="12.75" customHeight="1">
      <c r="Q920" s="113"/>
    </row>
    <row r="921" ht="12.75" customHeight="1">
      <c r="Q921" s="113"/>
    </row>
    <row r="922" ht="12.75" customHeight="1">
      <c r="Q922" s="113"/>
    </row>
    <row r="923" ht="12.75" customHeight="1">
      <c r="Q923" s="113"/>
    </row>
    <row r="924" ht="12.75" customHeight="1">
      <c r="Q924" s="113"/>
    </row>
    <row r="925" ht="12.75" customHeight="1">
      <c r="Q925" s="113"/>
    </row>
    <row r="926" ht="12.75" customHeight="1">
      <c r="Q926" s="113"/>
    </row>
    <row r="927" ht="12.75" customHeight="1">
      <c r="Q927" s="113"/>
    </row>
    <row r="928" ht="12.75" customHeight="1">
      <c r="Q928" s="113"/>
    </row>
    <row r="929" ht="12.75" customHeight="1">
      <c r="Q929" s="113"/>
    </row>
    <row r="930" ht="12.75" customHeight="1">
      <c r="Q930" s="113"/>
    </row>
    <row r="931" ht="12.75" customHeight="1">
      <c r="Q931" s="113"/>
    </row>
    <row r="932" ht="12.75" customHeight="1">
      <c r="Q932" s="113"/>
    </row>
    <row r="933" ht="12.75" customHeight="1">
      <c r="Q933" s="113"/>
    </row>
    <row r="934" ht="12.75" customHeight="1">
      <c r="Q934" s="113"/>
    </row>
    <row r="935" ht="12.75" customHeight="1">
      <c r="Q935" s="113"/>
    </row>
    <row r="936" ht="12.75" customHeight="1">
      <c r="Q936" s="113"/>
    </row>
    <row r="937" ht="12.75" customHeight="1">
      <c r="Q937" s="113"/>
    </row>
    <row r="938" ht="12.75" customHeight="1">
      <c r="Q938" s="113"/>
    </row>
    <row r="939" ht="12.75" customHeight="1">
      <c r="Q939" s="113"/>
    </row>
    <row r="940" ht="12.75" customHeight="1">
      <c r="Q940" s="113"/>
    </row>
    <row r="941" ht="12.75" customHeight="1">
      <c r="Q941" s="113"/>
    </row>
    <row r="942" ht="12.75" customHeight="1">
      <c r="Q942" s="113"/>
    </row>
    <row r="943" ht="12.75" customHeight="1">
      <c r="Q943" s="113"/>
    </row>
    <row r="944" ht="12.75" customHeight="1">
      <c r="Q944" s="113"/>
    </row>
    <row r="945" ht="12.75" customHeight="1">
      <c r="Q945" s="113"/>
    </row>
    <row r="946" ht="12.75" customHeight="1">
      <c r="Q946" s="113"/>
    </row>
    <row r="947" ht="12.75" customHeight="1">
      <c r="Q947" s="113"/>
    </row>
    <row r="948" ht="12.75" customHeight="1">
      <c r="Q948" s="113"/>
    </row>
    <row r="949" ht="12.75" customHeight="1">
      <c r="Q949" s="113"/>
    </row>
    <row r="950" ht="12.75" customHeight="1">
      <c r="Q950" s="113"/>
    </row>
    <row r="951" ht="12.75" customHeight="1">
      <c r="Q951" s="113"/>
    </row>
    <row r="952" ht="12.75" customHeight="1">
      <c r="Q952" s="113"/>
    </row>
    <row r="953" ht="12.75" customHeight="1">
      <c r="Q953" s="113"/>
    </row>
    <row r="954" ht="12.75" customHeight="1">
      <c r="Q954" s="113"/>
    </row>
    <row r="955" ht="12.75" customHeight="1">
      <c r="Q955" s="113"/>
    </row>
    <row r="956" ht="12.75" customHeight="1">
      <c r="Q956" s="113"/>
    </row>
    <row r="957" ht="12.75" customHeight="1">
      <c r="Q957" s="113"/>
    </row>
    <row r="958" ht="12.75" customHeight="1">
      <c r="Q958" s="113"/>
    </row>
    <row r="959" ht="12.75" customHeight="1">
      <c r="Q959" s="113"/>
    </row>
    <row r="960" ht="12.75" customHeight="1">
      <c r="Q960" s="113"/>
    </row>
    <row r="961" ht="12.75" customHeight="1">
      <c r="Q961" s="113"/>
    </row>
    <row r="962" ht="12.75" customHeight="1">
      <c r="Q962" s="113"/>
    </row>
    <row r="963" ht="12.75" customHeight="1">
      <c r="Q963" s="113"/>
    </row>
    <row r="964" ht="12.75" customHeight="1">
      <c r="Q964" s="113"/>
    </row>
    <row r="965" ht="12.75" customHeight="1">
      <c r="Q965" s="113"/>
    </row>
    <row r="966" ht="12.75" customHeight="1">
      <c r="Q966" s="113"/>
    </row>
    <row r="967" ht="12.75" customHeight="1">
      <c r="Q967" s="113"/>
    </row>
    <row r="968" ht="12.75" customHeight="1">
      <c r="Q968" s="113"/>
    </row>
    <row r="969" ht="12.75" customHeight="1">
      <c r="Q969" s="113"/>
    </row>
    <row r="970" ht="12.75" customHeight="1">
      <c r="Q970" s="113"/>
    </row>
    <row r="971" ht="12.75" customHeight="1">
      <c r="Q971" s="113"/>
    </row>
    <row r="972" ht="12.75" customHeight="1">
      <c r="Q972" s="113"/>
    </row>
    <row r="973" ht="12.75" customHeight="1">
      <c r="Q973" s="113"/>
    </row>
    <row r="974" ht="12.75" customHeight="1">
      <c r="Q974" s="113"/>
    </row>
    <row r="975" ht="12.75" customHeight="1">
      <c r="Q975" s="113"/>
    </row>
    <row r="976" ht="12.75" customHeight="1">
      <c r="Q976" s="113"/>
    </row>
    <row r="977" ht="12.75" customHeight="1">
      <c r="Q977" s="113"/>
    </row>
    <row r="978" ht="12.75" customHeight="1">
      <c r="Q978" s="113"/>
    </row>
    <row r="979" ht="12.75" customHeight="1">
      <c r="Q979" s="113"/>
    </row>
    <row r="980" ht="12.75" customHeight="1">
      <c r="Q980" s="113"/>
    </row>
    <row r="981" ht="12.75" customHeight="1">
      <c r="Q981" s="113"/>
    </row>
    <row r="982" ht="12.75" customHeight="1">
      <c r="Q982" s="113"/>
    </row>
    <row r="983" ht="12.75" customHeight="1">
      <c r="Q983" s="113"/>
    </row>
    <row r="984" ht="12.75" customHeight="1">
      <c r="Q984" s="113"/>
    </row>
    <row r="985" ht="12.75" customHeight="1">
      <c r="Q985" s="113"/>
    </row>
    <row r="986" ht="12.75" customHeight="1">
      <c r="Q986" s="113"/>
    </row>
    <row r="987" ht="12.75" customHeight="1">
      <c r="Q987" s="113"/>
    </row>
    <row r="988" ht="12.75" customHeight="1">
      <c r="Q988" s="113"/>
    </row>
    <row r="989" ht="12.75" customHeight="1">
      <c r="Q989" s="113"/>
    </row>
    <row r="990" ht="12.75" customHeight="1">
      <c r="Q990" s="113"/>
    </row>
    <row r="991" ht="12.75" customHeight="1">
      <c r="Q991" s="113"/>
    </row>
    <row r="992" ht="12.75" customHeight="1">
      <c r="Q992" s="113"/>
    </row>
    <row r="993" ht="12.75" customHeight="1">
      <c r="Q993" s="113"/>
    </row>
    <row r="994" ht="12.75" customHeight="1">
      <c r="Q994" s="113"/>
    </row>
    <row r="995" ht="12.75" customHeight="1">
      <c r="Q995" s="113"/>
    </row>
    <row r="996" ht="12.75" customHeight="1">
      <c r="Q996" s="113"/>
    </row>
  </sheetData>
  <mergeCells count="8">
    <mergeCell ref="A1:A3"/>
    <mergeCell ref="A4:A5"/>
    <mergeCell ref="B4:D4"/>
    <mergeCell ref="E4:G4"/>
    <mergeCell ref="H4:J4"/>
    <mergeCell ref="K4:M4"/>
    <mergeCell ref="N4:P4"/>
    <mergeCell ref="B1:P3"/>
  </mergeCells>
  <printOptions/>
  <pageMargins bottom="1.025" footer="0.0" header="0.0" left="0.7875" right="0.7875" top="1.025"/>
  <pageSetup paperSize="9" scale="67" orientation="landscape"/>
  <headerFooter>
    <oddHeader>&amp;C&amp;A</oddHeader>
    <oddFooter>&amp;CP·gina &amp;P</oddFooter>
  </headerFooter>
  <drawing r:id="rId1"/>
</worksheet>
</file>